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ocuments\VZ o činnosti\VZ 2017\Kapitoly\"/>
    </mc:Choice>
  </mc:AlternateContent>
  <bookViews>
    <workbookView xWindow="0" yWindow="0" windowWidth="12135" windowHeight="10935" tabRatio="803" activeTab="26"/>
  </bookViews>
  <sheets>
    <sheet name="Metodika" sheetId="53"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 3.3" sheetId="63" r:id="rId11"/>
    <sheet name="3.4" sheetId="28" r:id="rId12"/>
    <sheet name="4.1" sheetId="17" r:id="rId13"/>
    <sheet name="5.1" sheetId="19" r:id="rId14"/>
    <sheet name="6.1" sheetId="21" r:id="rId15"/>
    <sheet name="6.2" sheetId="22" r:id="rId16"/>
    <sheet name="6.3" sheetId="23" r:id="rId17"/>
    <sheet name="6.4" sheetId="64" r:id="rId18"/>
    <sheet name="6.5" sheetId="24" r:id="rId19"/>
    <sheet name="6.6" sheetId="26" r:id="rId20"/>
    <sheet name="7.1" sheetId="61" r:id="rId21"/>
    <sheet name="7.2" sheetId="43" r:id="rId22"/>
    <sheet name="7.3" sheetId="58" r:id="rId23"/>
    <sheet name="8.1" sheetId="36" r:id="rId24"/>
    <sheet name="8.2" sheetId="57" r:id="rId25"/>
    <sheet name="8.3" sheetId="38" r:id="rId26"/>
    <sheet name="8.4" sheetId="40" r:id="rId27"/>
    <sheet name="12.1" sheetId="30" r:id="rId28"/>
    <sheet name="12.2" sheetId="31" r:id="rId29"/>
    <sheet name="12.3" sheetId="49" r:id="rId30"/>
  </sheets>
  <definedNames>
    <definedName name="_xlnm.Print_Area" localSheetId="0">Metodika!$A$1:$B$40</definedName>
  </definedNames>
  <calcPr calcId="162913"/>
</workbook>
</file>

<file path=xl/calcChain.xml><?xml version="1.0" encoding="utf-8"?>
<calcChain xmlns="http://schemas.openxmlformats.org/spreadsheetml/2006/main">
  <c r="I15" i="33" l="1"/>
  <c r="H15" i="33"/>
  <c r="G15" i="33"/>
  <c r="F15" i="33"/>
  <c r="E15" i="33"/>
  <c r="D15" i="33"/>
  <c r="C15" i="33"/>
  <c r="J14" i="33"/>
  <c r="J13" i="33"/>
  <c r="J12" i="33"/>
  <c r="J11" i="33"/>
  <c r="J10" i="33"/>
  <c r="J9" i="33"/>
  <c r="J8" i="33"/>
  <c r="J7" i="33"/>
  <c r="J6" i="33"/>
  <c r="J5" i="33"/>
  <c r="J15" i="33" s="1"/>
  <c r="I15" i="32"/>
  <c r="H15" i="32"/>
  <c r="G15" i="32"/>
  <c r="F15" i="32"/>
  <c r="E15" i="32"/>
  <c r="D15" i="32"/>
  <c r="C15" i="32"/>
  <c r="J14" i="32"/>
  <c r="J13" i="32"/>
  <c r="J12" i="32"/>
  <c r="J11" i="32"/>
  <c r="J10" i="32"/>
  <c r="J9" i="32"/>
  <c r="J8" i="32"/>
  <c r="J7" i="32"/>
  <c r="J6" i="32"/>
  <c r="J5" i="32"/>
  <c r="J15" i="32" s="1"/>
  <c r="C55" i="49" l="1"/>
  <c r="B55" i="49"/>
  <c r="J17" i="64" l="1"/>
  <c r="J16" i="64"/>
  <c r="J15" i="64"/>
  <c r="J14" i="64"/>
  <c r="J13" i="64"/>
  <c r="J12" i="64"/>
  <c r="J11" i="64"/>
  <c r="J10" i="64"/>
  <c r="J9" i="64"/>
  <c r="J8" i="64"/>
  <c r="G20" i="64"/>
  <c r="I19" i="64"/>
  <c r="I21" i="64" s="1"/>
  <c r="H21" i="64"/>
  <c r="G19" i="64"/>
  <c r="G21" i="64" s="1"/>
  <c r="F19" i="64"/>
  <c r="F21" i="64" s="1"/>
  <c r="E19" i="64"/>
  <c r="E21" i="64" s="1"/>
  <c r="D19" i="64"/>
  <c r="D21" i="64" s="1"/>
  <c r="C19" i="64"/>
  <c r="C21" i="64" s="1"/>
  <c r="B19" i="64"/>
  <c r="B21" i="64" s="1"/>
  <c r="I18" i="64"/>
  <c r="I20" i="64" s="1"/>
  <c r="H20" i="64"/>
  <c r="F18" i="64"/>
  <c r="F20" i="64" s="1"/>
  <c r="E18" i="64"/>
  <c r="E20" i="64" s="1"/>
  <c r="D18" i="64"/>
  <c r="D20" i="64" s="1"/>
  <c r="C18" i="64"/>
  <c r="C20" i="64" s="1"/>
  <c r="B18" i="64"/>
  <c r="B20" i="64" s="1"/>
  <c r="J7" i="64"/>
  <c r="J6" i="64"/>
  <c r="J5" i="64"/>
  <c r="J4" i="64"/>
  <c r="K14" i="21"/>
  <c r="K13" i="21"/>
  <c r="K12" i="21"/>
  <c r="K11" i="21"/>
  <c r="K10" i="21"/>
  <c r="K9" i="21"/>
  <c r="K8" i="21"/>
  <c r="K7" i="21"/>
  <c r="K6" i="21"/>
  <c r="K56" i="23"/>
  <c r="J56" i="23"/>
  <c r="I56" i="23"/>
  <c r="H56" i="23"/>
  <c r="G56" i="23"/>
  <c r="F56" i="23"/>
  <c r="E56" i="23"/>
  <c r="M56" i="23" s="1"/>
  <c r="D56" i="23"/>
  <c r="C56" i="23"/>
  <c r="B56" i="23"/>
  <c r="L56" i="23" s="1"/>
  <c r="M55" i="23"/>
  <c r="L55" i="23"/>
  <c r="M54" i="23"/>
  <c r="L54" i="23"/>
  <c r="M53" i="23"/>
  <c r="L53" i="23"/>
  <c r="M52" i="23"/>
  <c r="L52" i="23"/>
  <c r="M51" i="23"/>
  <c r="L51" i="23"/>
  <c r="L47" i="23"/>
  <c r="K47" i="23"/>
  <c r="J47" i="23"/>
  <c r="I47" i="23"/>
  <c r="H47" i="23"/>
  <c r="G47" i="23"/>
  <c r="F47" i="23"/>
  <c r="E47" i="23"/>
  <c r="M47" i="23" s="1"/>
  <c r="D47" i="23"/>
  <c r="C47" i="23"/>
  <c r="B47" i="23"/>
  <c r="M46" i="23"/>
  <c r="L46" i="23"/>
  <c r="M45" i="23"/>
  <c r="L45" i="23"/>
  <c r="M44" i="23"/>
  <c r="L44" i="23"/>
  <c r="M43" i="23"/>
  <c r="L43" i="23"/>
  <c r="M42" i="23"/>
  <c r="L42" i="23"/>
  <c r="K38" i="23"/>
  <c r="J38" i="23"/>
  <c r="I38" i="23"/>
  <c r="H38" i="23"/>
  <c r="G38" i="23"/>
  <c r="F38" i="23"/>
  <c r="E38" i="23"/>
  <c r="M38" i="23" s="1"/>
  <c r="D38" i="23"/>
  <c r="L38" i="23" s="1"/>
  <c r="C38" i="23"/>
  <c r="B38" i="23"/>
  <c r="M37" i="23"/>
  <c r="L37" i="23"/>
  <c r="M36" i="23"/>
  <c r="L36" i="23"/>
  <c r="M35" i="23"/>
  <c r="L35" i="23"/>
  <c r="M34" i="23"/>
  <c r="L34" i="23"/>
  <c r="M33" i="23"/>
  <c r="L33" i="23"/>
  <c r="K29" i="23"/>
  <c r="J29" i="23"/>
  <c r="I29" i="23"/>
  <c r="H29" i="23"/>
  <c r="G29" i="23"/>
  <c r="F29" i="23"/>
  <c r="E29" i="23"/>
  <c r="D29" i="23"/>
  <c r="C29" i="23"/>
  <c r="M29" i="23" s="1"/>
  <c r="B29" i="23"/>
  <c r="L29" i="23" s="1"/>
  <c r="M28" i="23"/>
  <c r="L28" i="23"/>
  <c r="M27" i="23"/>
  <c r="L27" i="23"/>
  <c r="M26" i="23"/>
  <c r="L26" i="23"/>
  <c r="M25" i="23"/>
  <c r="L25" i="23"/>
  <c r="M24" i="23"/>
  <c r="L24" i="23"/>
  <c r="K20" i="23"/>
  <c r="J20" i="23"/>
  <c r="I20" i="23"/>
  <c r="H20" i="23"/>
  <c r="G20" i="23"/>
  <c r="F20" i="23"/>
  <c r="E20" i="23"/>
  <c r="D20" i="23"/>
  <c r="C20" i="23"/>
  <c r="M20" i="23" s="1"/>
  <c r="B20" i="23"/>
  <c r="L20" i="23" s="1"/>
  <c r="M19" i="23"/>
  <c r="L19" i="23"/>
  <c r="M18" i="23"/>
  <c r="L18" i="23"/>
  <c r="M17" i="23"/>
  <c r="L17" i="23"/>
  <c r="M16" i="23"/>
  <c r="L16" i="23"/>
  <c r="M15" i="23"/>
  <c r="L15" i="23"/>
  <c r="K83" i="23"/>
  <c r="J83" i="23"/>
  <c r="I83" i="23"/>
  <c r="H83" i="23"/>
  <c r="G83" i="23"/>
  <c r="F83" i="23"/>
  <c r="E83" i="23"/>
  <c r="D83" i="23"/>
  <c r="C83" i="23"/>
  <c r="M83" i="23" s="1"/>
  <c r="B83" i="23"/>
  <c r="L83" i="23" s="1"/>
  <c r="M82" i="23"/>
  <c r="L82" i="23"/>
  <c r="M81" i="23"/>
  <c r="L81" i="23"/>
  <c r="M80" i="23"/>
  <c r="L80" i="23"/>
  <c r="M79" i="23"/>
  <c r="L79" i="23"/>
  <c r="M78" i="23"/>
  <c r="L78" i="23"/>
  <c r="K74" i="23"/>
  <c r="J74" i="23"/>
  <c r="I74" i="23"/>
  <c r="H74" i="23"/>
  <c r="G74" i="23"/>
  <c r="F74" i="23"/>
  <c r="E74" i="23"/>
  <c r="D74" i="23"/>
  <c r="C74" i="23"/>
  <c r="M74" i="23" s="1"/>
  <c r="B74" i="23"/>
  <c r="L74" i="23" s="1"/>
  <c r="M73" i="23"/>
  <c r="L73" i="23"/>
  <c r="M72" i="23"/>
  <c r="L72" i="23"/>
  <c r="M71" i="23"/>
  <c r="L71" i="23"/>
  <c r="M70" i="23"/>
  <c r="L70" i="23"/>
  <c r="M69" i="23"/>
  <c r="L69" i="23"/>
  <c r="K65" i="23"/>
  <c r="J65" i="23"/>
  <c r="I65" i="23"/>
  <c r="H65" i="23"/>
  <c r="G65" i="23"/>
  <c r="F65" i="23"/>
  <c r="E65" i="23"/>
  <c r="M65" i="23" s="1"/>
  <c r="D65" i="23"/>
  <c r="C65" i="23"/>
  <c r="B65" i="23"/>
  <c r="L65" i="23" s="1"/>
  <c r="M64" i="23"/>
  <c r="L64" i="23"/>
  <c r="M63" i="23"/>
  <c r="L63" i="23"/>
  <c r="M62" i="23"/>
  <c r="L62" i="23"/>
  <c r="M61" i="23"/>
  <c r="L61" i="23"/>
  <c r="M60" i="23"/>
  <c r="L60" i="23"/>
  <c r="K11" i="23"/>
  <c r="K84" i="23" s="1"/>
  <c r="J11" i="23"/>
  <c r="J84" i="23" s="1"/>
  <c r="I11" i="23"/>
  <c r="I84" i="23" s="1"/>
  <c r="H11" i="23"/>
  <c r="H84" i="23" s="1"/>
  <c r="G11" i="23"/>
  <c r="G84" i="23" s="1"/>
  <c r="F11" i="23"/>
  <c r="E11" i="23"/>
  <c r="D11" i="23"/>
  <c r="D84" i="23" s="1"/>
  <c r="C11" i="23"/>
  <c r="C84" i="23" s="1"/>
  <c r="B11" i="23"/>
  <c r="M10" i="23"/>
  <c r="L10" i="23"/>
  <c r="M9" i="23"/>
  <c r="L9" i="23"/>
  <c r="M8" i="23"/>
  <c r="L8" i="23"/>
  <c r="M7" i="23"/>
  <c r="L7" i="23"/>
  <c r="M6" i="23"/>
  <c r="L6" i="23"/>
  <c r="P11" i="22"/>
  <c r="O11" i="22"/>
  <c r="N11" i="22"/>
  <c r="M11" i="22"/>
  <c r="L11" i="22"/>
  <c r="K11" i="22"/>
  <c r="J11" i="22"/>
  <c r="I11" i="22"/>
  <c r="H11" i="22"/>
  <c r="G11" i="22"/>
  <c r="F11" i="22"/>
  <c r="E11" i="22"/>
  <c r="Q11" i="22" s="1"/>
  <c r="D11" i="22"/>
  <c r="C11" i="22"/>
  <c r="B11" i="22"/>
  <c r="Q10" i="22"/>
  <c r="P10" i="22"/>
  <c r="Q9" i="22"/>
  <c r="P9" i="22"/>
  <c r="Q8" i="22"/>
  <c r="P8" i="22"/>
  <c r="Q7" i="22"/>
  <c r="P7" i="22"/>
  <c r="Q6" i="22"/>
  <c r="P6" i="22"/>
  <c r="Q5" i="22"/>
  <c r="P5" i="22"/>
  <c r="J21" i="21"/>
  <c r="I21" i="21"/>
  <c r="H21" i="21"/>
  <c r="G21" i="21"/>
  <c r="F21" i="21"/>
  <c r="E21" i="21"/>
  <c r="D21" i="21"/>
  <c r="C21" i="21"/>
  <c r="B21" i="21"/>
  <c r="J20" i="21"/>
  <c r="I20" i="21"/>
  <c r="H20" i="21"/>
  <c r="G20" i="21"/>
  <c r="F20" i="21"/>
  <c r="E20" i="21"/>
  <c r="D20" i="21"/>
  <c r="C20" i="21"/>
  <c r="B20" i="21"/>
  <c r="K19" i="21"/>
  <c r="K18" i="21"/>
  <c r="K17" i="21"/>
  <c r="K16" i="21"/>
  <c r="K5" i="21"/>
  <c r="K4" i="21"/>
  <c r="J18" i="64" l="1"/>
  <c r="J20" i="64" s="1"/>
  <c r="J19" i="64"/>
  <c r="J21" i="64" s="1"/>
  <c r="K20" i="21"/>
  <c r="K21" i="21"/>
  <c r="B84" i="23"/>
  <c r="E84" i="23"/>
  <c r="F84" i="23"/>
  <c r="L84" i="23" s="1"/>
  <c r="M84" i="23"/>
  <c r="L11" i="23"/>
  <c r="M11" i="23"/>
  <c r="D21" i="58" l="1"/>
  <c r="B21" i="58"/>
  <c r="F19" i="58"/>
  <c r="B19" i="58"/>
  <c r="F17" i="58"/>
  <c r="F16" i="58"/>
  <c r="B16" i="58"/>
  <c r="F14" i="58"/>
  <c r="E14" i="58"/>
  <c r="F13" i="58"/>
  <c r="E13" i="58"/>
  <c r="D13" i="58"/>
  <c r="B13" i="58"/>
  <c r="E11" i="58"/>
  <c r="F11" i="58" s="1"/>
  <c r="F10" i="58"/>
  <c r="E10" i="58"/>
  <c r="D10" i="58"/>
  <c r="B10" i="58"/>
  <c r="E8" i="58"/>
  <c r="F8" i="58" s="1"/>
  <c r="F7" i="58"/>
  <c r="E7" i="58"/>
  <c r="D7" i="58"/>
  <c r="B7" i="58"/>
  <c r="E5" i="58"/>
  <c r="F5" i="58" s="1"/>
  <c r="F4" i="58"/>
  <c r="E4" i="58"/>
  <c r="D4" i="58"/>
  <c r="B4" i="58"/>
  <c r="H261" i="43" l="1"/>
  <c r="G261" i="43"/>
  <c r="F261" i="43"/>
  <c r="E261" i="43"/>
  <c r="D261" i="43"/>
  <c r="C261" i="43"/>
  <c r="B261" i="43"/>
  <c r="I260" i="43"/>
  <c r="I259" i="43"/>
  <c r="I258" i="43"/>
  <c r="I257" i="43"/>
  <c r="I256" i="43"/>
  <c r="I255" i="43"/>
  <c r="I254" i="43"/>
  <c r="I253" i="43"/>
  <c r="I252" i="43"/>
  <c r="I251" i="43"/>
  <c r="I250" i="43"/>
  <c r="I249" i="43"/>
  <c r="I248" i="43"/>
  <c r="I247" i="43"/>
  <c r="I246" i="43"/>
  <c r="I245" i="43"/>
  <c r="I244" i="43"/>
  <c r="I243" i="43"/>
  <c r="I242" i="43"/>
  <c r="I241" i="43"/>
  <c r="I240" i="43"/>
  <c r="I239" i="43"/>
  <c r="I238" i="43"/>
  <c r="I237" i="43"/>
  <c r="I236" i="43"/>
  <c r="I235" i="43"/>
  <c r="I234" i="43"/>
  <c r="I233" i="43"/>
  <c r="I232" i="43"/>
  <c r="I231" i="43"/>
  <c r="I230" i="43"/>
  <c r="I229" i="43"/>
  <c r="I228" i="43"/>
  <c r="I227" i="43"/>
  <c r="I226" i="43"/>
  <c r="I225" i="43"/>
  <c r="I224" i="43"/>
  <c r="I223" i="43"/>
  <c r="I222" i="43"/>
  <c r="I221" i="43"/>
  <c r="I220" i="43"/>
  <c r="I219" i="43"/>
  <c r="I218" i="43"/>
  <c r="I217" i="43"/>
  <c r="I216" i="43"/>
  <c r="I215" i="43"/>
  <c r="I214" i="43"/>
  <c r="I213" i="43"/>
  <c r="I212" i="43"/>
  <c r="I211" i="43"/>
  <c r="I210" i="43"/>
  <c r="I209" i="43"/>
  <c r="I208" i="43"/>
  <c r="I207" i="43"/>
  <c r="I206" i="43"/>
  <c r="I205" i="43"/>
  <c r="I204" i="43"/>
  <c r="I203" i="43"/>
  <c r="I202" i="43"/>
  <c r="I201" i="43"/>
  <c r="I200" i="43"/>
  <c r="I199" i="43"/>
  <c r="I198" i="43"/>
  <c r="I197" i="43"/>
  <c r="I196" i="43"/>
  <c r="I195" i="43"/>
  <c r="I194" i="43"/>
  <c r="I193" i="43"/>
  <c r="I192" i="43"/>
  <c r="I191" i="43"/>
  <c r="I190" i="43"/>
  <c r="I189" i="43"/>
  <c r="I188" i="43"/>
  <c r="I187" i="43"/>
  <c r="I186" i="43"/>
  <c r="I185" i="43"/>
  <c r="I184" i="43"/>
  <c r="I183" i="43"/>
  <c r="I182" i="43"/>
  <c r="I181" i="43"/>
  <c r="I180" i="43"/>
  <c r="I179" i="43"/>
  <c r="I178" i="43"/>
  <c r="I177" i="43"/>
  <c r="I176" i="43"/>
  <c r="I175" i="43"/>
  <c r="I174" i="43"/>
  <c r="I173" i="43"/>
  <c r="I172" i="43"/>
  <c r="I171" i="43"/>
  <c r="I170" i="43"/>
  <c r="I169" i="43"/>
  <c r="I168" i="43"/>
  <c r="I167" i="43"/>
  <c r="I166" i="43"/>
  <c r="I165" i="43"/>
  <c r="I164" i="43"/>
  <c r="I163" i="43"/>
  <c r="I162" i="43"/>
  <c r="I161" i="43"/>
  <c r="I160" i="43"/>
  <c r="I159" i="43"/>
  <c r="I158" i="43"/>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I6" i="43"/>
  <c r="I5" i="43"/>
  <c r="I4" i="43"/>
  <c r="I261" i="43" s="1"/>
  <c r="E9" i="61"/>
  <c r="E8" i="61"/>
  <c r="E7" i="61"/>
  <c r="E6" i="61"/>
  <c r="E5" i="61"/>
  <c r="E4" i="61"/>
  <c r="I4" i="6"/>
  <c r="I3" i="6"/>
  <c r="B7" i="38" l="1"/>
  <c r="C7" i="38"/>
  <c r="N81" i="19" l="1"/>
  <c r="M81" i="19"/>
  <c r="L81" i="19"/>
  <c r="F81" i="19"/>
  <c r="E81" i="19"/>
  <c r="D81" i="19"/>
  <c r="R68" i="19"/>
  <c r="Q68" i="19"/>
  <c r="P68" i="19"/>
  <c r="N68" i="19"/>
  <c r="M68" i="19"/>
  <c r="L68" i="19"/>
  <c r="J68" i="19"/>
  <c r="I68" i="19"/>
  <c r="H68" i="19"/>
  <c r="F68" i="19"/>
  <c r="E68" i="19"/>
  <c r="D68" i="19"/>
  <c r="R55" i="19"/>
  <c r="Q55" i="19"/>
  <c r="P55" i="19"/>
  <c r="N55" i="19"/>
  <c r="M55" i="19"/>
  <c r="L55" i="19"/>
  <c r="F55" i="19"/>
  <c r="E55" i="19"/>
  <c r="D55" i="19"/>
  <c r="R42" i="19"/>
  <c r="Q42" i="19"/>
  <c r="P42" i="19"/>
  <c r="N42" i="19"/>
  <c r="M42" i="19"/>
  <c r="L42" i="19"/>
  <c r="F42" i="19"/>
  <c r="E42" i="19"/>
  <c r="D42" i="19"/>
  <c r="R16" i="19"/>
  <c r="Q16" i="19"/>
  <c r="P16" i="19"/>
  <c r="N16" i="19"/>
  <c r="M16" i="19"/>
  <c r="L16" i="19"/>
  <c r="F16" i="19"/>
  <c r="E16" i="19"/>
  <c r="D16" i="19"/>
  <c r="R94" i="19"/>
  <c r="Q94" i="19"/>
  <c r="P94" i="19"/>
  <c r="R29" i="19"/>
  <c r="Q29" i="19"/>
  <c r="P29" i="19"/>
  <c r="N29" i="19"/>
  <c r="M29" i="19"/>
  <c r="L29" i="19"/>
  <c r="F29" i="19"/>
  <c r="E29" i="19"/>
  <c r="D29" i="19"/>
  <c r="K93" i="17" l="1"/>
  <c r="K92" i="17"/>
  <c r="D91" i="17"/>
  <c r="C91" i="17"/>
  <c r="K82" i="17"/>
  <c r="K91" i="17"/>
  <c r="K78" i="17"/>
  <c r="K77" i="17"/>
  <c r="H76" i="17"/>
  <c r="G76" i="17"/>
  <c r="D76" i="17"/>
  <c r="C76" i="17"/>
  <c r="C121" i="17" s="1"/>
  <c r="K73" i="17"/>
  <c r="K70" i="17"/>
  <c r="K69" i="17"/>
  <c r="K63" i="17"/>
  <c r="K62" i="17"/>
  <c r="J61" i="17"/>
  <c r="H61" i="17"/>
  <c r="G61" i="17"/>
  <c r="D61" i="17"/>
  <c r="C61" i="17"/>
  <c r="K52" i="17"/>
  <c r="K61" i="17" s="1"/>
  <c r="K48" i="17"/>
  <c r="K47" i="17"/>
  <c r="J46" i="17"/>
  <c r="H46" i="17"/>
  <c r="G46" i="17"/>
  <c r="F46" i="17"/>
  <c r="D46" i="17"/>
  <c r="C46" i="17"/>
  <c r="K45" i="17"/>
  <c r="K40" i="17"/>
  <c r="K18" i="17"/>
  <c r="K17" i="17"/>
  <c r="J16" i="17"/>
  <c r="I16" i="17"/>
  <c r="H16" i="17"/>
  <c r="G16" i="17"/>
  <c r="D16" i="17"/>
  <c r="C16" i="17"/>
  <c r="K7" i="17"/>
  <c r="K16" i="17"/>
  <c r="J123" i="17"/>
  <c r="I123" i="17"/>
  <c r="H123" i="17"/>
  <c r="G123" i="17"/>
  <c r="D123" i="17"/>
  <c r="C123" i="17"/>
  <c r="J122" i="17"/>
  <c r="I122" i="17"/>
  <c r="H122" i="17"/>
  <c r="G122" i="17"/>
  <c r="D122" i="17"/>
  <c r="C122" i="17"/>
  <c r="I121" i="17"/>
  <c r="J120" i="17"/>
  <c r="G120" i="17"/>
  <c r="C120" i="17"/>
  <c r="H118" i="17"/>
  <c r="G118" i="17"/>
  <c r="D118" i="17"/>
  <c r="C118" i="17"/>
  <c r="J116" i="17"/>
  <c r="I116" i="17"/>
  <c r="H116" i="17"/>
  <c r="G116" i="17"/>
  <c r="D116" i="17"/>
  <c r="C116" i="17"/>
  <c r="H115" i="17"/>
  <c r="G115" i="17"/>
  <c r="D115" i="17"/>
  <c r="C115" i="17"/>
  <c r="D114" i="17"/>
  <c r="C114" i="17"/>
  <c r="J112" i="17"/>
  <c r="I112" i="17"/>
  <c r="H112" i="17"/>
  <c r="G112" i="17"/>
  <c r="D112" i="17"/>
  <c r="C112" i="17"/>
  <c r="K108" i="17"/>
  <c r="K107" i="17"/>
  <c r="I106" i="17"/>
  <c r="K97" i="17"/>
  <c r="K106" i="17" s="1"/>
  <c r="K33" i="17"/>
  <c r="K32" i="17"/>
  <c r="J31" i="17"/>
  <c r="J121" i="17" s="1"/>
  <c r="I31" i="17"/>
  <c r="H31" i="17"/>
  <c r="G31" i="17"/>
  <c r="D31" i="17"/>
  <c r="C31" i="17"/>
  <c r="K26" i="17"/>
  <c r="K31" i="17"/>
  <c r="H121" i="17"/>
  <c r="G121" i="17"/>
  <c r="D121" i="17"/>
  <c r="J55" i="14"/>
  <c r="I55" i="14"/>
  <c r="G55" i="14"/>
  <c r="C55" i="14"/>
  <c r="K46" i="14"/>
  <c r="J16" i="14"/>
  <c r="I16" i="14"/>
  <c r="K7" i="14"/>
  <c r="K16" i="14"/>
  <c r="I80" i="14"/>
  <c r="J76" i="14"/>
  <c r="I76" i="14"/>
  <c r="G76" i="14"/>
  <c r="G75" i="14"/>
  <c r="J72" i="14"/>
  <c r="I72" i="14"/>
  <c r="G72" i="14"/>
  <c r="I68" i="14"/>
  <c r="K59" i="14"/>
  <c r="J81" i="14"/>
  <c r="I42" i="14"/>
  <c r="G42" i="14"/>
  <c r="C81" i="14"/>
  <c r="K41" i="14"/>
  <c r="K36" i="14"/>
  <c r="J29" i="14"/>
  <c r="I29" i="14"/>
  <c r="G29" i="14"/>
  <c r="K24" i="14"/>
  <c r="K29" i="14"/>
  <c r="I81" i="14"/>
  <c r="G81" i="14"/>
  <c r="K76" i="17" l="1"/>
  <c r="K46" i="17"/>
  <c r="K118" i="17"/>
  <c r="K122" i="17"/>
  <c r="K123" i="17"/>
  <c r="K112" i="17"/>
  <c r="K114" i="17"/>
  <c r="K115" i="17"/>
  <c r="K116" i="17"/>
  <c r="K120" i="17"/>
  <c r="K68" i="14"/>
  <c r="K55" i="14"/>
  <c r="K42" i="14"/>
  <c r="K72" i="14"/>
  <c r="K76" i="14"/>
  <c r="K80" i="14"/>
  <c r="K75" i="14"/>
  <c r="K121" i="17" l="1"/>
  <c r="K81" i="14"/>
  <c r="K93" i="47" l="1"/>
  <c r="K92" i="47"/>
  <c r="G91" i="47"/>
  <c r="D91" i="47"/>
  <c r="C91" i="47"/>
  <c r="K82" i="47"/>
  <c r="K91" i="47"/>
  <c r="K78" i="47"/>
  <c r="K77" i="47"/>
  <c r="J76" i="47"/>
  <c r="I76" i="47"/>
  <c r="H76" i="47"/>
  <c r="G76" i="47"/>
  <c r="E76" i="47"/>
  <c r="D76" i="47"/>
  <c r="C76" i="47"/>
  <c r="K73" i="47"/>
  <c r="K70" i="47"/>
  <c r="K69" i="47"/>
  <c r="K76" i="47"/>
  <c r="K63" i="47"/>
  <c r="K62" i="47"/>
  <c r="J61" i="47"/>
  <c r="I61" i="47"/>
  <c r="H61" i="47"/>
  <c r="G61" i="47"/>
  <c r="D61" i="47"/>
  <c r="C61" i="47"/>
  <c r="K52" i="47"/>
  <c r="K61" i="47"/>
  <c r="K48" i="47" l="1"/>
  <c r="K47" i="47"/>
  <c r="J46" i="47"/>
  <c r="I46" i="47"/>
  <c r="H46" i="47"/>
  <c r="G46" i="47"/>
  <c r="D46" i="47"/>
  <c r="C46" i="47"/>
  <c r="K45" i="47"/>
  <c r="K40" i="47"/>
  <c r="K46" i="47"/>
  <c r="K18" i="47"/>
  <c r="K17" i="47"/>
  <c r="J16" i="47"/>
  <c r="I16" i="47"/>
  <c r="H16" i="47"/>
  <c r="G16" i="47"/>
  <c r="D16" i="47"/>
  <c r="C16" i="47"/>
  <c r="K7" i="47"/>
  <c r="K16" i="47"/>
  <c r="J123" i="47"/>
  <c r="I123" i="47"/>
  <c r="H123" i="47"/>
  <c r="G123" i="47"/>
  <c r="D123" i="47"/>
  <c r="C123" i="47"/>
  <c r="J122" i="47"/>
  <c r="I122" i="47"/>
  <c r="H122" i="47"/>
  <c r="G122" i="47"/>
  <c r="E122" i="47"/>
  <c r="D122" i="47"/>
  <c r="C122" i="47"/>
  <c r="J120" i="47"/>
  <c r="I120" i="47"/>
  <c r="G120" i="47"/>
  <c r="D120" i="47"/>
  <c r="C120" i="47"/>
  <c r="J118" i="47"/>
  <c r="I118" i="47"/>
  <c r="H118" i="47"/>
  <c r="G118" i="47"/>
  <c r="E118" i="47"/>
  <c r="D118" i="47"/>
  <c r="C118" i="47"/>
  <c r="J116" i="47"/>
  <c r="I116" i="47"/>
  <c r="H116" i="47"/>
  <c r="G116" i="47"/>
  <c r="D116" i="47"/>
  <c r="C116" i="47"/>
  <c r="J115" i="47"/>
  <c r="I115" i="47"/>
  <c r="H115" i="47"/>
  <c r="G115" i="47"/>
  <c r="D115" i="47"/>
  <c r="C115" i="47"/>
  <c r="D114" i="47"/>
  <c r="C114" i="47"/>
  <c r="J112" i="47"/>
  <c r="I112" i="47"/>
  <c r="H112" i="47"/>
  <c r="G112" i="47"/>
  <c r="D112" i="47"/>
  <c r="C112" i="47"/>
  <c r="K108" i="47"/>
  <c r="K107" i="47"/>
  <c r="J106" i="47"/>
  <c r="I106" i="47"/>
  <c r="K106" i="47"/>
  <c r="K97" i="47"/>
  <c r="K33" i="47"/>
  <c r="K32" i="47"/>
  <c r="J31" i="47"/>
  <c r="I31" i="47"/>
  <c r="H31" i="47"/>
  <c r="G31" i="47"/>
  <c r="D31" i="47"/>
  <c r="C31" i="47"/>
  <c r="K26" i="47"/>
  <c r="K31" i="47"/>
  <c r="J121" i="47"/>
  <c r="I121" i="47"/>
  <c r="H121" i="47"/>
  <c r="G121" i="47"/>
  <c r="E121" i="47"/>
  <c r="D121" i="47"/>
  <c r="C121" i="47"/>
  <c r="K112" i="47" l="1"/>
  <c r="K114" i="47"/>
  <c r="K115" i="47"/>
  <c r="K116" i="47"/>
  <c r="K118" i="47"/>
  <c r="K120" i="47"/>
  <c r="K122" i="47"/>
  <c r="K123" i="47"/>
  <c r="K36" i="1"/>
  <c r="K42" i="1" s="1"/>
  <c r="C68" i="59"/>
  <c r="K62" i="59"/>
  <c r="K68" i="59"/>
  <c r="J55" i="59"/>
  <c r="I55" i="59"/>
  <c r="C55" i="59"/>
  <c r="K46" i="59"/>
  <c r="K55" i="59"/>
  <c r="J42" i="59"/>
  <c r="I42" i="59"/>
  <c r="H42" i="59"/>
  <c r="G42" i="59"/>
  <c r="C94" i="59"/>
  <c r="K41" i="59"/>
  <c r="K36" i="59"/>
  <c r="K42" i="59"/>
  <c r="J16" i="59"/>
  <c r="I16" i="59"/>
  <c r="H16" i="59"/>
  <c r="G16" i="59"/>
  <c r="K16" i="59"/>
  <c r="K7" i="59"/>
  <c r="J93" i="59"/>
  <c r="I93" i="59"/>
  <c r="J89" i="59"/>
  <c r="I89" i="59"/>
  <c r="H89" i="59"/>
  <c r="G89" i="59"/>
  <c r="D89" i="59"/>
  <c r="C89" i="59"/>
  <c r="H88" i="59"/>
  <c r="G88" i="59"/>
  <c r="C88" i="59"/>
  <c r="J85" i="59"/>
  <c r="I85" i="59"/>
  <c r="H85" i="59"/>
  <c r="G85" i="59"/>
  <c r="C85" i="59"/>
  <c r="J81" i="59"/>
  <c r="I81" i="59"/>
  <c r="K72" i="59"/>
  <c r="K81" i="59"/>
  <c r="J29" i="59"/>
  <c r="I29" i="59"/>
  <c r="H29" i="59"/>
  <c r="G29" i="59"/>
  <c r="D29" i="59"/>
  <c r="C29" i="59"/>
  <c r="K24" i="59"/>
  <c r="K29" i="59"/>
  <c r="J94" i="59"/>
  <c r="I94" i="59"/>
  <c r="H94" i="59"/>
  <c r="G94" i="59"/>
  <c r="J107" i="1"/>
  <c r="J106" i="1"/>
  <c r="I106" i="1"/>
  <c r="H106" i="1"/>
  <c r="G106" i="1"/>
  <c r="D106" i="1"/>
  <c r="C106" i="1"/>
  <c r="K106" i="1" s="1"/>
  <c r="J104" i="1"/>
  <c r="I104" i="1"/>
  <c r="H104" i="1"/>
  <c r="G104" i="1"/>
  <c r="E104" i="1"/>
  <c r="D104" i="1"/>
  <c r="C104" i="1"/>
  <c r="K104" i="1" s="1"/>
  <c r="J102" i="1"/>
  <c r="I102" i="1"/>
  <c r="H102" i="1"/>
  <c r="G102" i="1"/>
  <c r="D102" i="1"/>
  <c r="C102" i="1"/>
  <c r="K102" i="1" s="1"/>
  <c r="H101" i="1"/>
  <c r="G101" i="1"/>
  <c r="D101" i="1"/>
  <c r="C101" i="1"/>
  <c r="K101" i="1" s="1"/>
  <c r="D100" i="1"/>
  <c r="C100" i="1"/>
  <c r="K100" i="1" s="1"/>
  <c r="J98" i="1"/>
  <c r="I98" i="1"/>
  <c r="H98" i="1"/>
  <c r="G98" i="1"/>
  <c r="F98" i="1"/>
  <c r="E98" i="1"/>
  <c r="D98" i="1"/>
  <c r="C98" i="1"/>
  <c r="K98" i="1" s="1"/>
  <c r="J94" i="1"/>
  <c r="I94" i="1"/>
  <c r="I107" i="1" s="1"/>
  <c r="H107" i="1"/>
  <c r="G107" i="1"/>
  <c r="E107" i="1"/>
  <c r="D107" i="1"/>
  <c r="C107" i="1"/>
  <c r="K85" i="1"/>
  <c r="K94" i="1"/>
  <c r="G81" i="1"/>
  <c r="D81" i="1"/>
  <c r="C81" i="1"/>
  <c r="K72" i="1"/>
  <c r="K81" i="1"/>
  <c r="J68" i="1"/>
  <c r="I68" i="1"/>
  <c r="H68" i="1"/>
  <c r="G68" i="1"/>
  <c r="E68" i="1"/>
  <c r="D68" i="1"/>
  <c r="C68" i="1"/>
  <c r="K65" i="1"/>
  <c r="K62" i="1"/>
  <c r="K61" i="1"/>
  <c r="K68" i="1"/>
  <c r="J55" i="1"/>
  <c r="I55" i="1"/>
  <c r="H55" i="1"/>
  <c r="G55" i="1"/>
  <c r="D55" i="1"/>
  <c r="C55" i="1"/>
  <c r="K46" i="1"/>
  <c r="K55" i="1"/>
  <c r="J42" i="1"/>
  <c r="I42" i="1"/>
  <c r="H42" i="1"/>
  <c r="G42" i="1"/>
  <c r="D42" i="1"/>
  <c r="C42" i="1"/>
  <c r="K41" i="1"/>
  <c r="J29" i="1"/>
  <c r="I29" i="1"/>
  <c r="H29" i="1"/>
  <c r="G29" i="1"/>
  <c r="D29" i="1"/>
  <c r="C29" i="1"/>
  <c r="K24" i="1"/>
  <c r="K29" i="1"/>
  <c r="K121" i="47" l="1"/>
  <c r="K107" i="1"/>
  <c r="D94" i="59"/>
  <c r="K85" i="59"/>
  <c r="K88" i="59"/>
  <c r="K89" i="59"/>
  <c r="K93" i="59"/>
  <c r="J16" i="1"/>
  <c r="I16" i="1"/>
  <c r="H16" i="1"/>
  <c r="G16" i="1"/>
  <c r="D16" i="1"/>
  <c r="C16" i="1"/>
  <c r="K7" i="1"/>
  <c r="K16" i="1"/>
  <c r="K94" i="59" l="1"/>
  <c r="D6" i="40" l="1"/>
  <c r="D7" i="40"/>
  <c r="D8" i="40"/>
  <c r="D9" i="40"/>
  <c r="D5" i="40"/>
  <c r="I4" i="8" l="1"/>
  <c r="I3" i="8"/>
  <c r="I4" i="7"/>
  <c r="I3" i="7"/>
  <c r="K3" i="40" l="1"/>
  <c r="J3" i="40"/>
  <c r="J5" i="40" l="1"/>
  <c r="B15" i="28" l="1"/>
  <c r="C15" i="28" s="1"/>
</calcChain>
</file>

<file path=xl/comments1.xml><?xml version="1.0" encoding="utf-8"?>
<comments xmlns="http://schemas.openxmlformats.org/spreadsheetml/2006/main">
  <authors>
    <author>Dušan Hrstka</author>
  </authors>
  <commentList>
    <comment ref="B4" authorId="0" shape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<sst xmlns="http://schemas.openxmlformats.org/spreadsheetml/2006/main" count="3109" uniqueCount="728">
  <si>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</si>
  <si>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</si>
  <si>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</si>
  <si>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</si>
  <si>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</si>
  <si>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</si>
  <si>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</si>
  <si>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</si>
  <si>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</si>
  <si>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</si>
  <si>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</si>
  <si>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</si>
  <si>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</si>
  <si>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</si>
  <si>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</si>
  <si>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</si>
  <si>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</si>
  <si>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</si>
  <si>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</si>
  <si>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</si>
  <si>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</si>
  <si>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</si>
  <si>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</si>
  <si>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</si>
  <si>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</si>
  <si>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</si>
  <si>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</si>
  <si>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</si>
  <si>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</si>
  <si>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</si>
  <si>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</si>
  <si>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</si>
  <si>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</si>
  <si>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</si>
  <si>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</si>
  <si>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</si>
  <si>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</si>
  <si>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</si>
  <si>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</si>
  <si>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</si>
  <si>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</si>
  <si>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</si>
  <si>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</si>
  <si>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</si>
  <si>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</si>
  <si>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</si>
  <si>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</si>
  <si>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</si>
  <si>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</si>
  <si>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</si>
  <si>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</si>
  <si>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</si>
  <si>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</si>
  <si>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</si>
  <si>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</si>
  <si>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</si>
  <si>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</si>
  <si>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</si>
  <si>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</si>
  <si>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</si>
  <si>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</si>
  <si>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</si>
  <si>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</si>
  <si>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</si>
  <si>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</si>
  <si>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</si>
  <si>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</si>
  <si>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</si>
  <si>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Ostatní</t>
  </si>
  <si>
    <t>Poskytnuté finanční prostředky v tis. Kč</t>
  </si>
  <si>
    <t>Z toho Marie-Curie Actions</t>
  </si>
  <si>
    <t>Skupina KKOV</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</si>
  <si>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</si>
  <si>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</si>
  <si>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</si>
  <si>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</si>
  <si>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</si>
  <si>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</si>
  <si>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</si>
  <si>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</si>
  <si>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</si>
  <si>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</si>
  <si>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</si>
  <si>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</si>
  <si>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</si>
  <si>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Ostatní země</t>
  </si>
  <si>
    <t xml:space="preserve">Vědečtí, výzkumní a vývojoví pracovníci podílející se na pedagog. činnosti </t>
  </si>
  <si>
    <t>Naplňování stanovených cílů/indikátorů</t>
  </si>
  <si>
    <t>Cílový stav</t>
  </si>
  <si>
    <t>Výchozí stav</t>
  </si>
  <si>
    <t>CELKEM profesoři</t>
  </si>
  <si>
    <t>CELKEM docenti</t>
  </si>
  <si>
    <t xml:space="preserve">Země </t>
  </si>
  <si>
    <t>Celkem</t>
  </si>
  <si>
    <t>Z toho počet žen na Fakultě 2</t>
  </si>
  <si>
    <t>Celkem žen</t>
  </si>
  <si>
    <t xml:space="preserve">Počet odebíraných titulů periodik:
                - fyzicky
</t>
  </si>
  <si>
    <t>Číslo a název tabulky</t>
  </si>
  <si>
    <t>Popis metodiky</t>
  </si>
  <si>
    <t>Počet aktivních studií k 31. 12.</t>
  </si>
  <si>
    <t xml:space="preserve">Z toho počet žen celkem </t>
  </si>
  <si>
    <t>Z toho počet cizinců celkem</t>
  </si>
  <si>
    <t>Z toho počet cizinců na Fakultě 2</t>
  </si>
  <si>
    <t>Počet přijetí</t>
  </si>
  <si>
    <t>Počet zápisů ke studiu</t>
  </si>
  <si>
    <t>Počty žen na ostatních pracovištích</t>
  </si>
  <si>
    <t>Vědečtí pracovníci*</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</si>
  <si>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</si>
  <si>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</si>
  <si>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</si>
  <si>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</si>
  <si>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Pozn.: *= Jedná se například o akreditované studijní programy uskutečňované společně s AV ČR či s jinými veřejnými výzkumnými institucemi se sídlem v ČR.</t>
  </si>
  <si>
    <t>Ostatní pracoviště celkem</t>
  </si>
  <si>
    <t>V ČR</t>
  </si>
  <si>
    <t>V zahraničí</t>
  </si>
  <si>
    <t>Investiční</t>
  </si>
  <si>
    <t>Neinvestiční</t>
  </si>
  <si>
    <t>0,31–0,5</t>
  </si>
  <si>
    <t>0,51–0,7</t>
  </si>
  <si>
    <t>Podíl absolventů, kteří během svého studia vyjeli na zahraniční pobyt v délce alespoň 14 dní [%]</t>
  </si>
  <si>
    <t>Fakulta celkem</t>
  </si>
  <si>
    <t>X</t>
  </si>
  <si>
    <t>VŠ CELKEM</t>
  </si>
  <si>
    <t>Počet studijních programů</t>
  </si>
  <si>
    <t>CELKEM za zemi</t>
  </si>
  <si>
    <t xml:space="preserve">     z toho ženy</t>
  </si>
  <si>
    <t xml:space="preserve">Doktorské studium </t>
  </si>
  <si>
    <t>Partnerská vysoká škola/ instituce*</t>
  </si>
  <si>
    <t>Vysoká škola CELKEM</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</si>
  <si>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</si>
  <si>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</si>
  <si>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</si>
  <si>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</si>
  <si>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H2020/ 7. rámcový program EK</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</si>
  <si>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</si>
  <si>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</si>
  <si>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</si>
  <si>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CELKEM akademičtí pracovníci</t>
  </si>
  <si>
    <t>z toho ženy</t>
  </si>
  <si>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mimořádné stipendium více než jedenkrát za rok, uvede se do počtu studentů pouze jedenkrát). Dále se vykazuje průměrná výše jednoho vyplaceného stipendia (dle poznámky a příkladu uvedeného pod tabulkou). </t>
  </si>
  <si>
    <t>Počet nových spin-off/start-up podniků*</t>
  </si>
  <si>
    <t>Patentové přihlášky podané</t>
  </si>
  <si>
    <t>Udělené patenty**</t>
  </si>
  <si>
    <t>Zapsané užitné vzory</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</si>
  <si>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</si>
  <si>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</si>
  <si>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</si>
  <si>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</si>
  <si>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</si>
  <si>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</si>
  <si>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</si>
  <si>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</si>
  <si>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</si>
  <si>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Podíl absolventů doktorského studia, u nichž délka zahraničního pobytu dosáhla alespoň 1 měsíc (tj. 30 dní) [%]</t>
  </si>
  <si>
    <t>Vysoká škola uvede podíl absolventů, kteří v rámci svého úspěšně ukončeného studia absolvovali zahraniční studijní pobyt nebo stáž trvající alespoň 14 dní, v členění dle typu studijního programu. Současně z absolventů doktorských studijních programů, vykázat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</si>
  <si>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</si>
  <si>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</si>
  <si>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</si>
  <si>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</si>
  <si>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</si>
  <si>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</si>
  <si>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</si>
  <si>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</si>
  <si>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</si>
  <si>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</si>
  <si>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</si>
  <si>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</si>
  <si>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</si>
  <si>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</si>
  <si>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</si>
  <si>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</si>
  <si>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</si>
  <si>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</si>
  <si>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</si>
  <si>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</si>
  <si>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</si>
  <si>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</si>
  <si>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</si>
  <si>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</si>
  <si>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</si>
  <si>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</si>
  <si>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</si>
  <si>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</si>
  <si>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</si>
  <si>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</si>
  <si>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</si>
  <si>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</si>
  <si>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</si>
  <si>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</si>
  <si>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</si>
  <si>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</si>
  <si>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</si>
  <si>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</si>
  <si>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</si>
  <si>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</si>
  <si>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</si>
  <si>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</si>
  <si>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</si>
  <si>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</si>
  <si>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</si>
  <si>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</si>
  <si>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</si>
  <si>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</si>
  <si>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</si>
  <si>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</si>
  <si>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</si>
  <si>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</si>
  <si>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</si>
  <si>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</si>
  <si>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</si>
  <si>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</si>
  <si>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</si>
  <si>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</si>
  <si>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</si>
  <si>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</si>
  <si>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</si>
  <si>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</si>
  <si>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</si>
  <si>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</si>
  <si>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</si>
  <si>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</si>
  <si>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</si>
  <si>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</si>
  <si>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</si>
  <si>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</si>
  <si>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</si>
  <si>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</si>
  <si>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</si>
  <si>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</si>
  <si>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</si>
  <si>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</si>
  <si>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</si>
  <si>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</si>
  <si>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</si>
  <si>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</si>
  <si>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</si>
  <si>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</si>
  <si>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</si>
  <si>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</si>
  <si>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</si>
  <si>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</si>
  <si>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</si>
  <si>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</si>
  <si>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</si>
  <si>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</si>
  <si>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</si>
  <si>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</si>
  <si>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</si>
  <si>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</si>
  <si>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</si>
  <si>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</si>
  <si>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</si>
  <si>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</si>
  <si>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</si>
  <si>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</si>
  <si>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</si>
  <si>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</si>
  <si>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</si>
  <si>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</si>
  <si>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</si>
  <si>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</si>
  <si>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</si>
  <si>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</si>
  <si>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</si>
  <si>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</si>
  <si>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</si>
  <si>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</si>
  <si>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</si>
  <si>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</si>
  <si>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</si>
  <si>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</si>
  <si>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</si>
  <si>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</si>
  <si>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</si>
  <si>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</si>
  <si>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</si>
  <si>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</si>
  <si>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</si>
  <si>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</si>
  <si>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</si>
  <si>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</si>
  <si>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</si>
  <si>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</si>
  <si>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</si>
  <si>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</si>
  <si>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</si>
  <si>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</si>
  <si>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</si>
  <si>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</si>
  <si>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</si>
  <si>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</si>
  <si>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</si>
  <si>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</si>
  <si>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</si>
  <si>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</si>
  <si>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</si>
  <si>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</si>
  <si>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</si>
  <si>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</si>
  <si>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</si>
  <si>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</si>
  <si>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</si>
  <si>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</si>
  <si>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</si>
  <si>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</si>
  <si>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</si>
  <si>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</si>
  <si>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</si>
  <si>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</si>
  <si>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</si>
  <si>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</si>
  <si>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</si>
  <si>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</si>
  <si>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</si>
  <si>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</si>
  <si>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</si>
  <si>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</si>
  <si>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</si>
  <si>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</si>
  <si>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</si>
  <si>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</si>
  <si>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</si>
  <si>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</si>
  <si>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</si>
  <si>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</si>
  <si>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</si>
  <si>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</si>
  <si>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</si>
  <si>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</si>
  <si>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</si>
  <si>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</si>
  <si>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</si>
  <si>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</si>
  <si>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</si>
  <si>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</si>
  <si>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</si>
  <si>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</si>
  <si>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</si>
  <si>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</si>
  <si>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</si>
  <si>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</si>
  <si>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</si>
  <si>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</si>
  <si>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</si>
  <si>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</si>
  <si>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</si>
  <si>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</si>
  <si>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</si>
  <si>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</si>
  <si>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</si>
  <si>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</si>
  <si>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</si>
  <si>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</si>
  <si>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</si>
  <si>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</si>
  <si>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</si>
  <si>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</si>
  <si>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</si>
  <si>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</si>
  <si>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</si>
  <si>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</si>
  <si>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</si>
  <si>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</si>
  <si>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</si>
  <si>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</si>
  <si>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</si>
  <si>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</si>
  <si>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</si>
  <si>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</si>
  <si>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</si>
  <si>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</si>
  <si>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</si>
  <si>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</si>
  <si>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</si>
  <si>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</si>
  <si>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</si>
  <si>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</si>
  <si>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</si>
  <si>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</si>
  <si>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</si>
  <si>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</si>
  <si>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</si>
  <si>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</si>
  <si>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</si>
  <si>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</si>
  <si>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</si>
  <si>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</si>
  <si>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</si>
  <si>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</si>
  <si>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</si>
  <si>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</si>
  <si>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</si>
  <si>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</si>
  <si>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</si>
  <si>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</si>
  <si>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</si>
  <si>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</si>
  <si>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</si>
  <si>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</si>
  <si>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</si>
  <si>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</si>
  <si>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</si>
  <si>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</si>
  <si>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</si>
  <si>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</si>
  <si>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t xml:space="preserve">Tab. 2.4: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</si>
  <si>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</si>
  <si>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</si>
  <si>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</si>
  <si>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</si>
  <si>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t xml:space="preserve">Tab. 8.4: Transfer znalostí a výsledků výzkumu do praxe </t>
  </si>
  <si>
    <t>Počet CELKEM</t>
  </si>
  <si>
    <t>Příjmy CELKEM</t>
  </si>
  <si>
    <t>Licenční smlouvy nově uzavřené</t>
  </si>
  <si>
    <t>Licenční smlouvy platné k 31. 12.</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</si>
  <si>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</si>
  <si>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</si>
  <si>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</si>
  <si>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</si>
  <si>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</si>
  <si>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</si>
  <si>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</si>
  <si>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</si>
  <si>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</si>
  <si>
    <t>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Jsou uváděny všechny programy bez ohledu na zdroj financování. Vysoká škola bez dalšího zásahu pouze vyplní tabulku příslušnými hodnotami (nemaže země, u kterých nebyla realizována žádná mobilita).</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</si>
  <si>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</si>
  <si>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</si>
  <si>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</si>
  <si>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</si>
  <si>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</si>
  <si>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</si>
  <si>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</si>
  <si>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</si>
  <si>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</si>
  <si>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</si>
  <si>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</si>
  <si>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</si>
  <si>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</si>
  <si>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</si>
  <si>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6.2: Věková struktura akademických a vědeckých pracovníků (počty fyzických osob)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</si>
  <si>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</si>
  <si>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</si>
  <si>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</si>
  <si>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</si>
  <si>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7.3: Mobilita absolventů (podíly absolvovaných studií)</t>
  </si>
  <si>
    <t>Tab. 8.1:  Konference (spolu)pořádané vysokou školou (počty)</t>
  </si>
  <si>
    <t>Tab. 8.2: Odborníci z aplikační sféry podílející se na výuce a na praxi v akreditovaných studijních programech (počty)</t>
  </si>
  <si>
    <t>Tab. 8.4: Transfer znalostí a výsledků výzkumu do praxe</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</si>
  <si>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</si>
  <si>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kurzů celoživotního vzdělávání (CŽV) na vysoké škole v dělení dle délky trvání kurzu (v hodinách), jejich zaměření a skupiny studijních programů KKOV. </t>
  </si>
  <si>
    <t xml:space="preserve">Počet účastníků kurzů celoživotního vzdělávání (CŽV) na vysoké škole v dělení dle délky trvání kurzu (v hodinách), jejich zaměření a skupiny studijních programů KKOV. </t>
  </si>
  <si>
    <t>Profesoři jmenovaní v roce 2017</t>
  </si>
  <si>
    <t>Docenti jmenovaní v roce 2017</t>
  </si>
  <si>
    <t>Nizozemské Antily</t>
  </si>
  <si>
    <t>Srbsko a Černá Hora</t>
  </si>
  <si>
    <t>Palestina</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</si>
  <si>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</si>
  <si>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Údaje vykazované do tabulek 2.3 a 2.4 jsou exkluzivní - jeden studijní program nemůže být zařazen do obou tabulek zároveň.  </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</si>
  <si>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</si>
  <si>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</si>
  <si>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</si>
  <si>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</si>
  <si>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</si>
  <si>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</si>
  <si>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Ředitel ústavu, vysokoškolského zemědělského nebo lesního statku</t>
  </si>
  <si>
    <t>Vedoucí katedry/institutu/výzkumného pracoviště</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</si>
  <si>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</si>
  <si>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</si>
  <si>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</si>
  <si>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</si>
  <si>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</si>
  <si>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</si>
  <si>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</si>
  <si>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</si>
  <si>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 xml:space="preserve">Věková struktura akademických a vědeckých pracovníků s uvedením počtu žen (ve struktuře dle vnitřního kvalifikačního řádu vysoké školy). Vykazují se počty fyzických osob k 31. 12. (pouze osoby v pracovním poměru, tedy bez zahrnutí osob pracujících na DPP a DPČ). Do celkového počtu zahrnout zaměstnance v daných kategoriích za VŠ celkem (tzn. za jednotlivé fakulty + ostatní pracoviště celkem). 
Celkové hodnoty na řádku "VŠ CELKEM" musí být totožné s hodnotami na řádku "VŠ CELKEM" z tabulky 6.3. </t>
  </si>
  <si>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</si>
  <si>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</si>
  <si>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</si>
  <si>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celkové částky projektu, nikoliv částky vyčerpané pouze v daném roce.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</si>
  <si>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</si>
  <si>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</si>
  <si>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 xml:space="preserve"> - Žádáme vysoké školy, aby byl ypři rozšiřování tabulek při doplňování dalších fakult zachovány přednastavené vzorce (jejich smysl), jsou-li v příslušné tabulce obsažené (týká se zejména součtů za fakulty). </t>
  </si>
  <si>
    <t>Počet podaných žádostí/rezervací o ubytování k 31/12/2017</t>
  </si>
  <si>
    <t>Počet kladně vyřízených žádostí/rezervací o ubytování k 31/12/2017</t>
  </si>
  <si>
    <t>Počet lůžkodnů v roce 2017</t>
  </si>
  <si>
    <t>Počet hlavních jídel vydaných v roce 2017 studentům</t>
  </si>
  <si>
    <t>Počet hlavních jídel vydaných v roce 2017 zaměstnancům vysoké školy</t>
  </si>
  <si>
    <t>Počet hlavních jídel vydaných v roce 2017 ostatním strávníkům</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</si>
  <si>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2017). Údaje se vykazují za kalendářní rok, s rozlišením na ČR a zahraničí (s výjimkou spin-off/start-up podniků, viz tabulka). Dále vysoká škola uvede příjmy za rok 2017 z licenčních smluv, ze smluvního výzkumu, z vzdělávacích kurzů pro zaměstnance subjektů aplikační sféry a z poskytnutých konzultací a poradenství. Soukromé vysoké školy uvedou příjmy dle svého uvážení. </t>
  </si>
  <si>
    <t xml:space="preserve">Tab. 12.3: Institucionální plán vysoké školy v roce 2017 (pouze veřejné vysoké školy) </t>
  </si>
  <si>
    <t>Institucionální plán vysoké školy, jeho zhodnocení a naplňování stanovených cílů v souladu s Vyhlášením institucionálních programů pro veřejné vysoké školy pro rok 2017 (pouze pro veřejné vysoké školy, podle tabulky).</t>
  </si>
  <si>
    <t xml:space="preserve">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(pouze osoby v pracovním poměru, tedy bez zahrnutí osob pracujících na DPP a DPČ), nikoliv úvazky. V případě, že má daný pracovník více úvazků (na fakultě/vysoké škole), tak rozhodný je ten pracovní poměr, který je větší. Každá fyzická osoba je tak v rámci fakulty i vysoké školy započtena pouze jednou (hodnota jejího nejvyššího úvazku). 
Celkové hodnoty na řádku "VŠ CELKEM" musí být totožné s hodnotami na řádku "VŠ CELKEM" z tabulky 6.2. </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</si>
  <si>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</si>
  <si>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</si>
  <si>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</si>
  <si>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</si>
  <si>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Údaje vykazované do tabulek 2.3 a 2.4 jsou exkluzivní - jeden studijní program nemůže být zařazen do obou tabulek zároveň.</t>
  </si>
  <si>
    <t>Podíl neúspěšných studií v prvním roce studia. Řazeno dle fakult a případně jiných součástí uskutečňujících akreditovaný studijní program nebo jeho část. Ukazatel vychází z podílu velikosti kohorty studií započatých v kalendářním roce n=2016 (X) a součtu neúspěšných studií této kohorty v kalendářním roce n=2016 a kalendářním roce n+1=2017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
Pro výroční zprávu za rok 2017 poskytne potřebné podklady pro výpočet vysokým školám MŠMT, a to včetně metodiky. Údaje pro výroční zprávu za rok 2018 si vysoké školy vygenerují samy.</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</si>
  <si>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(2017), tj. přihlášky ke studiu a přijatí/zapsaní studenti vztahující se k zápisům ke studiu proběhlým v roce 2017. 
Vyhláška č. 277/2016 Sb. o předávání statistických údajů vysokými školami - k dispozici na tomto odkazu: http://www.msmt.cz/vzdelavani/vysoke-skolstvi/legislativa</t>
  </si>
  <si>
    <t xml:space="preserve">Vedoucí pracovníci s uvedením počtu žen (dle orgánů vysoké školy/fakulty). Vykazují se počty fyzických osob k 31. 12. Uvádí se počty fyzických osob na úrovni vysoké školy (vše, co nespadá pod fakulty, např. rektor, správní rada) a na úrovni jednotlivých fakult (např. děkan, vedoucí katedry). V případě akademického senátu, vědecké, umělecké, akademické a správní rady se vykazují údaje za jejich členy. Do posledního sloupce před celkovým součtem se uvádí počet vedoucích pracovníků uvedených organizačních jednotek (katedra, institut, výzkumné pracoviště) či obdobných útvarů (podobné významem, funkcí, úrovní v organizační struktuře apod.). </t>
  </si>
  <si>
    <t>Tab. 6.5: Akademičtí a vědečtí pracovníci s cizím státním občanstvím (přepočtené počty)</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</si>
  <si>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</si>
  <si>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</si>
  <si>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</si>
  <si>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</si>
  <si>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</si>
  <si>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</si>
  <si>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</si>
  <si>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Tab. 8.3: Studijní obory/programy, které mají ve své obsahové náplni povinné absolvování odborné praxe po dobu alespoň 1 měsíce (počty)</t>
  </si>
  <si>
    <t xml:space="preserve"> ženy z celkového počtu (bez ohledu na státní občanství)</t>
  </si>
  <si>
    <t xml:space="preserve">Počty akademických a vědeckých pracovníků s cizím státním občanstvím. Nejen za fakulty, ale i za ostatní pracoviště dané VŠ celkem. Vykazují se průměrné přepočtené počty za rok 2017, tedy počet pracovníků přepočtený na plný pracovní úvazek (včetně DPČ, mimo DPP). </t>
  </si>
  <si>
    <t xml:space="preserve">Počty akademických a vědeckých pracovníků a ostatních zaměstnanců za danou VŠ celkem (tedy nejen za fakulty, ale i za ostatní pracoviště VŠ) ve struktuře dle vnitřního kvalifikačního řádu vysoké školy. Vykazují se průměrné přepočtené počty za rok 2017, tedy počet pracovníků přepočtený na plný pracovní úvazek (včetně DPČ, mimo DPP). Uvádí se počty žen v jednotlivých kategoriích (akademičtí, vědečtí a ostatní zaměstnanci) i v počtu zaměstnanců celkem za danou VŠ. </t>
  </si>
  <si>
    <t>Tab. 6.1: Akademičtí a vědečtí pracovníci a ostatní zaměstnanci celkem (průměrné přepočtené počty)</t>
  </si>
  <si>
    <t>Univerzita Tomáše Bati ve Zlíně</t>
  </si>
  <si>
    <t xml:space="preserve"> </t>
  </si>
  <si>
    <t xml:space="preserve">               - elektronicky (odhad)
</t>
  </si>
  <si>
    <t xml:space="preserve">               - v obou formách</t>
  </si>
  <si>
    <t>Fakulta technologická</t>
  </si>
  <si>
    <t>Fakulta managementu a ekonomiky</t>
  </si>
  <si>
    <t>Fakulta multimediálních komunikací</t>
  </si>
  <si>
    <t>Fakulta aplikované informatiky</t>
  </si>
  <si>
    <t>Fakulta humanitních studií</t>
  </si>
  <si>
    <t>Fakulta logistiky a krizového řízení</t>
  </si>
  <si>
    <t>UTB Celoškolské pracoviště</t>
  </si>
  <si>
    <t>UTB Celoškolské pracoviště celkem</t>
  </si>
  <si>
    <t>UTB ve Zlíně</t>
  </si>
  <si>
    <t>UTB CELKEM</t>
  </si>
  <si>
    <t>Ekonomika a management (B6208)</t>
  </si>
  <si>
    <t>Ekonomie (62, 65)</t>
  </si>
  <si>
    <t>Obchodní akademie Tomáše Bati a Vyšší odborná škola ekonomická Zlín</t>
  </si>
  <si>
    <t>bakalářský</t>
  </si>
  <si>
    <t>VOŠE samostatně zajišťuje přijímací řízení, včetně přijímacích zkoušek. Cílem tříletého BSP je poskytnout absolventům poznatky pro výkon nižších a středních manažerských a ekonomických funkcí. Po absolvování základních teoretických a obecně průpravných studijních předmětů vystupují do popředí předměty zaměřené na praktické zvládnutí požadavků ekonomické  a manažerské praxe. Po státní závěrečné zkoušce v BSP má absolvent možnost pokračovat v magisterských studijních programech na FaME nebo studovat obdobný studijní program na jiné VŠ v ČR.</t>
  </si>
  <si>
    <t>2 studenti</t>
  </si>
  <si>
    <t>Chemie a technologie potravin (B2901)</t>
  </si>
  <si>
    <t>Technické vědy (21 - 39 )</t>
  </si>
  <si>
    <t>Vyšší odborná škola potravinářská a Střední průmyslová škola mlékárenská</t>
  </si>
  <si>
    <t>Výuka probíhá pouze v kombinované formě  studia; je částečně  realizována na detašovaném pracovišti v Kroměříži a částečně na kmenové fakultě ve Zlíně. Přijímací řízení je realizováno na kmenové fakultě FT ve Zlíně</t>
  </si>
  <si>
    <t xml:space="preserve">24 studentů </t>
  </si>
  <si>
    <t>Z toho počet žen na FAI</t>
  </si>
  <si>
    <t>Z toho počet cizinců na FAI</t>
  </si>
  <si>
    <t>Z toho počet žen na FaME</t>
  </si>
  <si>
    <t>Z toho počet cizinců na FaME</t>
  </si>
  <si>
    <t>Z toho počet žen na FHS</t>
  </si>
  <si>
    <t>Z toho počet cizinců na FHS</t>
  </si>
  <si>
    <t>Z toho počet žen na FLKŘ</t>
  </si>
  <si>
    <t>Z toho počet cizinců na FLKŘ</t>
  </si>
  <si>
    <t>Z toho počet žen na FMK</t>
  </si>
  <si>
    <t>Z toho počet cizinců na FMK</t>
  </si>
  <si>
    <t>Z toho počet žen na FT</t>
  </si>
  <si>
    <t>Z toho počet cizinců na FT</t>
  </si>
  <si>
    <t xml:space="preserve">  </t>
  </si>
  <si>
    <r>
      <rPr>
        <b/>
        <sz val="12"/>
        <color theme="0"/>
        <rFont val="Calibri"/>
        <family val="2"/>
        <charset val="238"/>
      </rPr>
      <t xml:space="preserve">Tab. 3.2: </t>
    </r>
    <r>
      <rPr>
        <b/>
        <sz val="14"/>
        <color theme="0"/>
        <rFont val="Calibri"/>
        <family val="2"/>
        <charset val="238"/>
      </rPr>
      <t>Studenti - samoplátci (počty studií)</t>
    </r>
  </si>
  <si>
    <t>UTB celkem</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</si>
  <si>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</si>
  <si>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Průměrná výše stipendia</t>
  </si>
  <si>
    <t>Z toho počet žen na UTB Celoškolském pracovišti</t>
  </si>
  <si>
    <t>Z toho počet cizinců na UTB Celoškolském pracovišti</t>
  </si>
  <si>
    <t>S počtem účastníků vyšším než 60</t>
  </si>
  <si>
    <t>Mezinárodní konference</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</si>
  <si>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t>
    </r>
    <r>
      <rPr>
        <b/>
        <sz val="14"/>
        <color indexed="9"/>
        <rFont val="Calibri"/>
        <family val="2"/>
        <charset val="238"/>
      </rPr>
      <t xml:space="preserve"> které mají ve své obsahové náplni povinné absolvování odborné praxe po dobu alespoň 1 měsíce</t>
    </r>
    <r>
      <rPr>
        <b/>
        <sz val="14"/>
        <color indexed="9"/>
        <rFont val="Calibri"/>
        <family val="2"/>
        <charset val="238"/>
      </rPr>
      <t xml:space="preserve"> (počty)</t>
    </r>
  </si>
  <si>
    <t>Počty studijních oborů</t>
  </si>
  <si>
    <t>Počty studentů v těchto oborech</t>
  </si>
  <si>
    <t>866</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</si>
  <si>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</si>
  <si>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2.6: </t>
    </r>
    <r>
      <rPr>
        <b/>
        <sz val="14"/>
        <color indexed="9"/>
        <rFont val="Calibri"/>
        <family val="2"/>
        <charset val="238"/>
      </rPr>
      <t>Kurzy celoživotního vzdělávání na UTB (počty kurzů)</t>
    </r>
  </si>
  <si>
    <r>
      <rPr>
        <b/>
        <sz val="12"/>
        <color indexed="9"/>
        <rFont val="Calibri"/>
        <family val="2"/>
        <charset val="238"/>
      </rPr>
      <t xml:space="preserve">Tab. 2.7: </t>
    </r>
    <r>
      <rPr>
        <b/>
        <sz val="14"/>
        <color indexed="9"/>
        <rFont val="Calibri"/>
        <family val="2"/>
        <charset val="238"/>
      </rPr>
      <t>Kurzy celoživotního vzdělávání na UTB (počty účastníků)</t>
    </r>
  </si>
  <si>
    <t>1) Economics and Management 2) European Business</t>
  </si>
  <si>
    <t xml:space="preserve"> 1) Univerzita Tomáše Bati ve Zlíně 2) University of Huddersfield Business School, Velká Británie</t>
  </si>
  <si>
    <t>Double Degree</t>
  </si>
  <si>
    <t xml:space="preserve">Studenti BSP procházejí ve druhém ročníku studia na FaME UTB výběrovým řízením. Třetí ročník BSP absolvují na UHBS včetně zpracování a obhájení bakalářské práce a ukončí studium bakalářskou zkouškou. Po návratu na FaME je uznána bakalářská práce včetně obhajoby a studenti složí závěrečnou bakalářskou zkoušku. </t>
  </si>
  <si>
    <t>Na UHBS je vydán diplom BA (Hons) včetně dodatku k diplomu, na FaME UTB je vydán diplom Bakalář včetně dodatku k diplomu.</t>
  </si>
  <si>
    <t>Smlouva mezi FaME UTB a UHBS je jednostranná, týká se pouze studentů FaME UTB. Studenti jsou finančně podporovaní UTB.</t>
  </si>
  <si>
    <t>navazující magisterský</t>
  </si>
  <si>
    <t xml:space="preserve">Studenti BSP procházejí ve třetím ročníku studia na FaME UTB výběrovým řízením pro NMSP na UHBS. MSP na UHBS v délce tří semestrů absolvují na UHBS včetně zpracování a obhájení diplomové práce a ukončí studium závěrečnou zkouškou. Po návratu pokračují na FaME ve druhém ročníku NMSP. Je uznána diplomová práce včetně obhajoby a studenti složí státní závěrečnou zkoušku. </t>
  </si>
  <si>
    <t>Na UHBS je vydán diplom Master of Science  včetně dodatku k diplomu, na FaME UTB je vydán diplom Ing. včetně dodatku k diplomu.</t>
  </si>
  <si>
    <t>Název programu 3</t>
  </si>
  <si>
    <t>1) Chemistry and Materials Technology 2) Chemistry</t>
  </si>
  <si>
    <t xml:space="preserve"> 1) Univerzita Tomáše Bati ve Zlíně 2) Blaise Pascal University</t>
  </si>
  <si>
    <t>3-4 akademické roky (6-8 semestrů)</t>
  </si>
  <si>
    <t>Doktorský</t>
  </si>
  <si>
    <t>Student absolvuje studium střídavě po 6 měsících na obou partnerských institucích. Obhajoba disertační práce probíhá na BPU v přítomnosti zástupců obou univerzit.</t>
  </si>
  <si>
    <t>Po ukončení studia je absolventům přiznán titul UTB - Ph.D. a BPU - Ph.D.</t>
  </si>
  <si>
    <t>Vyměna probíhá na základě podepsaných smluv na konkrétního studenta. Finanční podpora: francouzské vládní stipendium.</t>
  </si>
  <si>
    <t>Počet projektů</t>
  </si>
  <si>
    <t>Počet vyslaných studentů</t>
  </si>
  <si>
    <t>Počet přijatých studentů</t>
  </si>
  <si>
    <t>Počet vyslaných akademických a vědeckých pracovníků</t>
  </si>
  <si>
    <t>Počet přijatých akademických a vědeckých pracovníků</t>
  </si>
  <si>
    <t>Dotace v tis. Kč</t>
  </si>
  <si>
    <t>29 kratších 28 dní, ale delších 14 dní</t>
  </si>
  <si>
    <t>36 kratších 28 dní, ale delších než 14 dní</t>
  </si>
  <si>
    <t>Z toho absolventské stáže</t>
  </si>
  <si>
    <t>Počet vyslaných akademických pracovníků</t>
  </si>
  <si>
    <t>Počet přijatých akademických pracovníků</t>
  </si>
  <si>
    <t>Počet vyslaných ostatních pracovníků</t>
  </si>
  <si>
    <t>Počet přijatých ostatních pracovníků</t>
  </si>
  <si>
    <t xml:space="preserve">Počty žen na fakultě </t>
  </si>
  <si>
    <t>Univerzitní institut</t>
  </si>
  <si>
    <t>Počty žen na institutu</t>
  </si>
  <si>
    <r>
      <rPr>
        <b/>
        <sz val="12"/>
        <color theme="0"/>
        <rFont val="Calibri"/>
        <family val="2"/>
        <charset val="238"/>
      </rPr>
      <t xml:space="preserve">Tab. 6.1: </t>
    </r>
    <r>
      <rPr>
        <b/>
        <sz val="14"/>
        <color theme="0"/>
        <rFont val="Calibri"/>
        <family val="2"/>
        <charset val="238"/>
      </rPr>
      <t>Akademičtí a vědečtí pracovníci a ostatní zaměstnanci celkem (průměrné přepočtené počty)</t>
    </r>
  </si>
  <si>
    <t>Vědečtí pracovníci</t>
  </si>
  <si>
    <t>Ostatní zaměstnanci</t>
  </si>
  <si>
    <t>DrSc., CSc., Dr., Ph.D., Th.D., ArtD.</t>
  </si>
  <si>
    <t>DrSc., CSc., Dr., Ph.D., Th.D., MFA</t>
  </si>
  <si>
    <t>Knihovna</t>
  </si>
  <si>
    <t>Fakulty celkem</t>
  </si>
  <si>
    <r>
      <rPr>
        <b/>
        <sz val="12"/>
        <color theme="0"/>
        <rFont val="Calibri"/>
        <family val="2"/>
        <charset val="238"/>
      </rPr>
      <t xml:space="preserve">Tab. 6.5: </t>
    </r>
    <r>
      <rPr>
        <b/>
        <sz val="14"/>
        <color theme="0"/>
        <rFont val="Calibri"/>
        <family val="2"/>
        <charset val="238"/>
      </rPr>
      <t>Akademičtí a vědečtí pracovníci
s cizím státním občanstvím (průměrné přepočtené počty)</t>
    </r>
  </si>
  <si>
    <t>Na UTB</t>
  </si>
  <si>
    <t>Z toho kmenoví zaměstnanci UTB</t>
  </si>
  <si>
    <t>Kmenoví zaměstnanci UTB jmenovaní na jiné VŠ</t>
  </si>
  <si>
    <t>Věkový průměr nově jmenovaných</t>
  </si>
  <si>
    <t>Vedoucí pracovníci CELKEM</t>
  </si>
  <si>
    <t>Kvestor/ Tajemník</t>
  </si>
  <si>
    <t xml:space="preserve">Univerzita Tomáše Bati ve Zlíně </t>
  </si>
  <si>
    <t>1. Rozvoj internacionalizace na UTB</t>
  </si>
  <si>
    <t>k 31. 12. 2016</t>
  </si>
  <si>
    <t>k 31. 12. 2017</t>
  </si>
  <si>
    <t>1. Počet studentů - cizinců</t>
  </si>
  <si>
    <t>9,52 % z celkového počtu studentů (9 213)</t>
  </si>
  <si>
    <t>988 = 11,16 % z celkového počtu studentů (8 857)</t>
  </si>
  <si>
    <t>2. Počet cizinců - samoplátců</t>
  </si>
  <si>
    <t xml:space="preserve">93 studentů = 
1 % z celkového počtu studentů (9 213)
</t>
  </si>
  <si>
    <t xml:space="preserve">113 studentů = 
1,28 % z celkového počtu studentů (8 857)
(nárůst o 21,5 %) 
</t>
  </si>
  <si>
    <t xml:space="preserve">3. Počet vyjíždějících studentů (pouze freemover, studijní pobyty a stáže) </t>
  </si>
  <si>
    <t>45 studentů</t>
  </si>
  <si>
    <t>48 studentů = nárůst o 6,7 % oproti předchozímu roku</t>
  </si>
  <si>
    <t>2. Zdokonalování jazykové vybavenosti zaměstnanců</t>
  </si>
  <si>
    <t>1. Rozšíření a zlepšení jazykové úrovně přednášek a seminářů vyučovaných v anglickém jazyce</t>
  </si>
  <si>
    <t>ANO</t>
  </si>
  <si>
    <t>2. Zkvalitnění komunikačních schopností zaměstnanců v angličtině</t>
  </si>
  <si>
    <t>3. Zvýšení počtu a kvality příspěvků v angličtině na mezinárodních konferencích</t>
  </si>
  <si>
    <t>4. Usnadnění komunikace mezi českými a zahraničními zaměstnanci</t>
  </si>
  <si>
    <t>3. Rozvíjení vnitřní a vnější kvality UTB</t>
  </si>
  <si>
    <t>1. Počet podpořených končících doktorandů a absolventů doktorských studijních programů</t>
  </si>
  <si>
    <t>dalších 5 osob</t>
  </si>
  <si>
    <t>2. Systém vnitřního hodnocení kvality tvůrčích činností na UTB</t>
  </si>
  <si>
    <t>Průběžně řešeno.</t>
  </si>
  <si>
    <t>4. Podpora spolupráce s praxí</t>
  </si>
  <si>
    <r>
      <t>1.</t>
    </r>
    <r>
      <rPr>
        <sz val="9"/>
        <color rgb="FF000000"/>
        <rFont val="Calibri"/>
        <family val="2"/>
        <charset val="238"/>
        <scheme val="minor"/>
      </rPr>
      <t xml:space="preserve"> Počet uzavřených licenčních smluv za UTB</t>
    </r>
  </si>
  <si>
    <t>17 (pův. uvedeno 14)</t>
  </si>
  <si>
    <t>2. Počet uzavřených Smluv z oblasti transferu technologií (pův. uvedeno "Rámcových smluv a smluv o poskytnutí práv k užívání dokumentace")</t>
  </si>
  <si>
    <t>6 (pův. uvedeno 3)</t>
  </si>
  <si>
    <t>3. Počet zahraničních patentů a zveřejněných přihlášek PCT</t>
  </si>
  <si>
    <t>3 (pův. uvedeno 2)</t>
  </si>
  <si>
    <t>4. Počet podpořených projektů na bázi proof-of-concept a pre-seed</t>
  </si>
  <si>
    <t>5. Zvýšení konkurenceschopnosti UTB v mezinárodním prostředí</t>
  </si>
  <si>
    <t>1. Počet projektových přihlášek podaných v programu HORIZON 2020 (rámec pro financování evropského výzkumu, vývoje a inovací v období let 2014-2020)</t>
  </si>
  <si>
    <t>další 4 podané přihlášky</t>
  </si>
  <si>
    <t>dalších 7 podaných přihlášek</t>
  </si>
  <si>
    <t>6. Rozvoj informačních a komunikačních technologií UTB</t>
  </si>
  <si>
    <t>1. Elektronická evidence zákonných školení zaměstnanců vč. automatické kontroly termínů</t>
  </si>
  <si>
    <t>Elektronická evidence agendy v modulu HR SAP.</t>
  </si>
  <si>
    <t>Vyřešeno v roce 2016.</t>
  </si>
  <si>
    <t>2. Elektronická evidence, zpracování a vyřizování pracovních úrazů zaměstnanců</t>
  </si>
  <si>
    <t>3. Automatizovaný proces obnovy osobních ochranných pracovních prostředků</t>
  </si>
  <si>
    <t>4. Elektronická evidence vydaných a přijatých faktur, likvidačních listů k fakturám a příloh k fakturám</t>
  </si>
  <si>
    <t>Průběžně řešeno.
Plnění vzhledem k rozsáhlým legislativním změnám a upgrade SAP přeloženo do roku 2017.</t>
  </si>
  <si>
    <t>Evidence vydaných faktur v modulu SD s propojením na objekty CO a FI, ukládáním do DMS SAP a zasíláním odběratelům elektronicky.</t>
  </si>
  <si>
    <t>5. Upgradované doplňkové řešení FAIN pro evidenci a inventarizaci majetku pomocí čárových kódů</t>
  </si>
  <si>
    <t>Upgradované řešení na nejnovější verzi 6.0 vč. nových koncových zařízení (tiskáren štítků a mobilních terminálů).</t>
  </si>
  <si>
    <t>6. Upgradované doplňkové řešení pro zpracování cestovních náhrad</t>
  </si>
  <si>
    <t>Upgradované řešení na nejnovější verzi standardního řešení TM a dále průběžně řešeno.</t>
  </si>
  <si>
    <t>7. Dokumentový systém Alfresco rozšířený o dokumenty technicko-provozní povahy</t>
  </si>
  <si>
    <t>Technicko-provozní dokumenty uložené a zpřístupněné v systému Alfresco</t>
  </si>
  <si>
    <t>8. Dokumentový systém Alfresco rozšířený o vnitřní normy a předpisy</t>
  </si>
  <si>
    <t>9. Dokumentový systém Alfresco rozšířený o zápisy</t>
  </si>
  <si>
    <t>10. Rozšířená serverová infrastruktura včetně servisní podpory</t>
  </si>
  <si>
    <t>Rozšířena serverová infrastruktura vyhovující aktuálním požadavkům na provoz aplikací a systémů vč. podpory.</t>
  </si>
  <si>
    <t>11. Obnovený monitorovací systém síťového provozu včetně supportu</t>
  </si>
  <si>
    <t>Obnovený systém FlowMon s novými sondami a collectorem, rozšířený support.</t>
  </si>
  <si>
    <t>12. Rozšířená síťová infrastruktura pro bezdrátové připojení v univerzitních objektech</t>
  </si>
  <si>
    <t>Rozšířená podpora Cisco Prime Infrastructure.
Nebyl proveden upgrade a rozšíření WiFi vzhledem k nedokončené stavbě Vzdělávacího komplexu, tato část plnění přesunuta do roku 2017.</t>
  </si>
  <si>
    <t>Rozšířená licence pro centrální řízení WiFi sítě pro celkový počet 300 koncových zařízení (AP).</t>
  </si>
  <si>
    <t>13. Zprovoznění knihovního katalogu nové generace</t>
  </si>
  <si>
    <t>Studie a doporučení k výběru knihovního systému nové generace</t>
  </si>
  <si>
    <t>Knihovní systém nové generace v testovacím provozu.</t>
  </si>
  <si>
    <t>14. Rozvoj služeb virtualizovaných studoven</t>
  </si>
  <si>
    <t>Stabilizovaná infrastruktura VDI</t>
  </si>
  <si>
    <t>Kompletní zpracování podkladů pro veřejnou zakázku  a dále průběžně řešeno.</t>
  </si>
  <si>
    <t>15. Vytvoření prostředí pro prezentaci výsledků VaV</t>
  </si>
  <si>
    <t>Průběžně řešeno</t>
  </si>
  <si>
    <t>Komplexní prostředí pro prezentaci výsledků VaV se základními prvky automatizace.</t>
  </si>
  <si>
    <t>16. Vyhotovení rámcového auditu bezpečnosti UTB ve Zlíně</t>
  </si>
  <si>
    <t>Kompletní zpracování podkladů pro opakování veřejné zakázky  a dále průběžně řešeno.</t>
  </si>
  <si>
    <t>17. Provedení SW aktualizace systému telefonní ústředny Avaya</t>
  </si>
  <si>
    <t>Upgrade všech částí ústředny Avaya (Avaya Media Gateway, Avaya Communication Manager, Utility Server, Session Manager včetně virtuálních serverů Systém Platform) na verzi R6.3</t>
  </si>
  <si>
    <t>7. Program podpory marketingových aktivit</t>
  </si>
  <si>
    <t>1. Počet návštěvníků vzdělávacích veletrhů v Praze, Brně, Bratislavě a Nitře seznámených s možnostmi studia na UTB ve Zlíně</t>
  </si>
  <si>
    <t>cca 51 000 návštěvníků (zdroj: webové stránky veletrhů Gaudeamus a Académia)</t>
  </si>
  <si>
    <t>cca 53 000 návštěvníků (zdroj: webové stránky veletrhů Gaudeamus a Académia)</t>
  </si>
  <si>
    <t>2. Zlínská veřejnost bude trvale upozorňována na přítomnost univerzity ve městě</t>
  </si>
  <si>
    <t xml:space="preserve">8. Rozvoj studijního poradenství a uplatnitelnosti absolventů </t>
  </si>
  <si>
    <t>1. Absolutní četnost nezaměstnaných absolventů vysoké školy. Jedná se o počet absolventů registrovaných na úřadech práce. Údaje z MPSV jsou statická data, která jsou každoročně uváděná k 30. 4. a 30. 9. daného roku.</t>
  </si>
  <si>
    <t xml:space="preserve">K 30. 4. 2016 bylo na UP ČR registrováno celkem 121 nezaměstnaných absolventů, k 30. 9. 2016 pak 225 nezaměstnaných absolventů. </t>
  </si>
  <si>
    <t>2. Návštěvnost Akademické poradny (dále jen AP). Plně využívat služby, které nabízí AP. Jako ukazatel poslouží návštěvnost AP a počet poskytnutých individuálních konzultací a komplexních vyšetření.</t>
  </si>
  <si>
    <t>Počet poskytnutých individuálních konzultací a komplexních vyšetření v LS 2015/16 – 114, v ZS 2016/17  -  87.</t>
  </si>
  <si>
    <t>Počet poskytnutých individuálních konzultací a komplexních vyšetření v LS 2016/17 – 138, v ZS 2017/18  -  99.</t>
  </si>
  <si>
    <t>3. Počet nově registrovaných studentů/absolventů v JC, počet poskytnutých konzultací, počet účastníků kurzů/workshopů/přednášek, počet účastníků veletrhu pracovních příležitostí.</t>
  </si>
  <si>
    <t>Počet nově registrovaných studentů/absolventů v JC za r. 2016 - 306. Počet poskytnutých konzultací za r. 2016 – 346.                                                                    Počet účastníků kurzů/workshopů/přednášek pořádaných JC za r. 2016 - 274. Počet účastníků veletrhu pracovních příležitostí Business day  2016 – 1700 návštěvníků, 71 vystavovatelů.</t>
  </si>
  <si>
    <t>Počet nově registrovaných studentů/absolventů v JC za r. 2017 - 226. Počet poskytnutých konzultací za r. 2016 – 371.                                                                    Počet účastníků kurzů/workshopů/přednášek pořádaných JC za r. 2017 - 324. Počet účastníků veletrhu pracovních příležitostí Business day  2017 – více než 1700 návštěvníků, 74 vystavovatelů.</t>
  </si>
  <si>
    <t>4. Registrace studentů se specifickými potřebami a rozšíření služeb AP pro tyto studenty.</t>
  </si>
  <si>
    <t>K 31.12. 2016 bylo na UTB registrováno 31 studentů se specifickými potřebami.</t>
  </si>
  <si>
    <t xml:space="preserve">K 31.12.2017 bylo na UTB registrováno 46 studentů se specifickými  potřebami. Je financováno z jiných zdrojů. </t>
  </si>
  <si>
    <t>9. Podpora informačních zdrojů a rozvoj činnosti Informačního centra Baťa</t>
  </si>
  <si>
    <t>1. Počet vyhledávání v centrálním portálu informačních zdrojů UTB</t>
  </si>
  <si>
    <t>2. Vytvoření podmínek pro růst objemu tvůrčích činností univerzity</t>
  </si>
  <si>
    <t>Vylepšení funkcionality portálu informačních zdrojů UTB</t>
  </si>
  <si>
    <t>Vylepšení funkcionality portálu – kompatibilita s mobilními zařízeními</t>
  </si>
  <si>
    <t>3. Výtvoření portálu Baťa ve světě</t>
  </si>
  <si>
    <t>Vytvoření portálu a testovací provoz</t>
  </si>
  <si>
    <t>Obsahové obohacení portálu – cca. 100 zemí světa</t>
  </si>
  <si>
    <t xml:space="preserve">4. Nakladatelství UTB </t>
  </si>
  <si>
    <t>Vytvořena komplexní studie proveditelnosti a zřízeno Nakladatelství UTB</t>
  </si>
  <si>
    <t>Vytvoření redakčního systému a grafické identity Nakladatelství UTB</t>
  </si>
  <si>
    <t>5. Počet proškolených mimozlínských účastníků v oblasti díla a odkazu Tomáše Bati</t>
  </si>
  <si>
    <t>Tab. 12.3: Institucionální plán UTB v roce 2017</t>
  </si>
  <si>
    <t>V roce 2016 nerealizováno.</t>
  </si>
  <si>
    <t>V roce 2017 nerealizováno z důvodu délky schvalovacího procesu umístění světelného loga UTB.</t>
  </si>
  <si>
    <t>K 30. 4. 2017 bylo na UP ČR registrováno celkem 71 nezaměstnaných absolventů, k 30. 9. 2017 pak 117 nezaměstnaných absolventů.</t>
  </si>
  <si>
    <r>
      <t xml:space="preserve">Tab. 2.5: </t>
    </r>
    <r>
      <rPr>
        <b/>
        <sz val="14"/>
        <color indexed="9"/>
        <rFont val="Calibri"/>
        <family val="2"/>
        <charset val="238"/>
      </rPr>
      <t>Akreditované studijní programy uskutečňované společně s vyššími odbornými školami</t>
    </r>
  </si>
  <si>
    <r>
      <rPr>
        <b/>
        <sz val="12"/>
        <color theme="0"/>
        <rFont val="Calibri"/>
        <family val="2"/>
        <charset val="238"/>
      </rPr>
      <t xml:space="preserve">Tab. 2.3: </t>
    </r>
    <r>
      <rPr>
        <b/>
        <sz val="14"/>
        <color theme="0"/>
        <rFont val="Calibri"/>
        <family val="2"/>
        <charset val="238"/>
      </rPr>
      <t>Joint/Double/Multiple Degree studijní programy realizované se zahraničními VŠ</t>
    </r>
  </si>
  <si>
    <r>
      <rPr>
        <b/>
        <sz val="12"/>
        <color indexed="9"/>
        <rFont val="Calibri"/>
        <family val="2"/>
        <charset val="238"/>
      </rPr>
      <t xml:space="preserve">Tab. 5.1: </t>
    </r>
    <r>
      <rPr>
        <b/>
        <sz val="14"/>
        <color indexed="9"/>
        <rFont val="Calibri"/>
        <family val="2"/>
        <charset val="238"/>
      </rPr>
      <t>Zájem o studium na UTB</t>
    </r>
  </si>
  <si>
    <r>
      <rPr>
        <b/>
        <sz val="12"/>
        <color indexed="9"/>
        <rFont val="Calibri"/>
        <family val="2"/>
        <charset val="238"/>
      </rPr>
      <t xml:space="preserve">Tab. 7.1: </t>
    </r>
    <r>
      <rPr>
        <b/>
        <sz val="14"/>
        <color indexed="9"/>
        <rFont val="Calibri"/>
        <family val="2"/>
        <charset val="238"/>
      </rPr>
      <t>Zapojení UTB do programů mezinárodní spolupráce (bez ohledu na zdroj financování)</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</si>
  <si>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t>
    </r>
  </si>
  <si>
    <r>
      <rPr>
        <b/>
        <sz val="12"/>
        <color indexed="9"/>
        <rFont val="Calibri"/>
        <family val="2"/>
        <charset val="238"/>
      </rPr>
      <t xml:space="preserve">Tab. 8.1: </t>
    </r>
    <r>
      <rPr>
        <b/>
        <sz val="14"/>
        <color indexed="9"/>
        <rFont val="Calibri"/>
        <family val="2"/>
        <charset val="238"/>
      </rPr>
      <t xml:space="preserve"> Konference (spolu)pořádané UTB (počty)</t>
    </r>
  </si>
  <si>
    <t>Smluvní výzkum, konzultace a poradentství</t>
  </si>
  <si>
    <t>Placené vzdělávací kurzy pro zaměstnance subjektů aplikační sféry</t>
  </si>
  <si>
    <t>Pozn.: Částky jsou uvedeny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</si>
</sst>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s>
  <fonts count="38"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2"/>
      <color theme="1"/>
      <name val="Calibri"/>
      <family val="2"/>
      <charset val="238"/>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i/>
      <sz val="10"/>
      <name val="Calibri"/>
      <family val="2"/>
      <charset val="238"/>
    </font>
    <font>
      <b/>
      <i/>
      <sz val="10"/>
      <color indexed="8"/>
      <name val="Calibri"/>
      <family val="2"/>
      <charset val="238"/>
    </font>
    <font>
      <sz val="9"/>
      <color rgb="FF00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bgColor indexed="64"/>
      </patternFill>
    </fill>
    <fill>
      <patternFill patternType="solid">
        <fgColor indexed="55"/>
        <bgColor indexed="64"/>
      </patternFill>
    </fill>
    <fill>
      <patternFill patternType="solid">
        <fgColor theme="0" tint="-0.34998626667073579"/>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2" fillId="0" borderId="0"/>
    <xf numFmtId="44" fontId="33" fillId="0" borderId="0" applyFont="0" applyFill="0" applyBorder="0" applyAlignment="0" applyProtection="0"/>
  </cellStyleXfs>
  <cellXfs count="677">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NumberFormat="1" applyFont="1" applyBorder="1" applyAlignment="1">
      <alignment horizontal="right"/>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5" fillId="0" borderId="0" xfId="0" applyFont="1" applyFill="1"/>
    <xf numFmtId="0" fontId="9" fillId="0" borderId="0" xfId="0" applyFont="1" applyAlignment="1">
      <alignment vertical="center"/>
    </xf>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4" fillId="0" borderId="0" xfId="0" applyFont="1" applyFill="1" applyAlignment="1">
      <alignment vertical="center" wrapText="1"/>
    </xf>
    <xf numFmtId="0" fontId="14"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5" fillId="3" borderId="39" xfId="0" applyFont="1" applyFill="1" applyBorder="1"/>
    <xf numFmtId="0" fontId="7" fillId="2" borderId="5" xfId="0" applyFont="1" applyFill="1" applyBorder="1" applyAlignment="1"/>
    <xf numFmtId="0" fontId="15" fillId="0" borderId="0" xfId="0" applyFont="1" applyFill="1" applyAlignment="1"/>
    <xf numFmtId="0" fontId="18" fillId="0" borderId="0" xfId="0" applyFont="1" applyAlignment="1">
      <alignment wrapText="1"/>
    </xf>
    <xf numFmtId="0" fontId="14"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5" fillId="0" borderId="3" xfId="0" applyFont="1" applyFill="1" applyBorder="1"/>
    <xf numFmtId="0" fontId="16" fillId="0" borderId="0" xfId="0" applyFont="1"/>
    <xf numFmtId="0" fontId="21" fillId="0" borderId="0" xfId="0" applyFont="1"/>
    <xf numFmtId="0" fontId="6" fillId="3" borderId="23" xfId="0" applyFont="1" applyFill="1" applyBorder="1" applyAlignment="1">
      <alignment wrapText="1"/>
    </xf>
    <xf numFmtId="0" fontId="6" fillId="3" borderId="25"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3" xfId="0" applyFont="1" applyBorder="1" applyAlignment="1">
      <alignment wrapText="1"/>
    </xf>
    <xf numFmtId="0" fontId="13" fillId="3" borderId="1" xfId="0" applyFont="1" applyFill="1" applyBorder="1" applyAlignment="1">
      <alignment horizontal="left" vertical="top" wrapText="1"/>
    </xf>
    <xf numFmtId="0" fontId="17" fillId="3"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21" fillId="0" borderId="0" xfId="0" applyFont="1" applyAlignment="1">
      <alignment horizontal="left" vertical="center"/>
    </xf>
    <xf numFmtId="0" fontId="6" fillId="0" borderId="13" xfId="0" applyFont="1" applyBorder="1" applyAlignment="1">
      <alignment wrapText="1"/>
    </xf>
    <xf numFmtId="0" fontId="23" fillId="0" borderId="0" xfId="0" applyFont="1" applyFill="1" applyAlignment="1">
      <alignment wrapText="1"/>
    </xf>
    <xf numFmtId="0" fontId="17" fillId="0" borderId="0" xfId="0" applyFont="1" applyFill="1" applyBorder="1" applyAlignment="1">
      <alignment horizontal="left" wrapText="1"/>
    </xf>
    <xf numFmtId="0" fontId="18" fillId="0" borderId="0" xfId="0" applyFont="1" applyAlignment="1"/>
    <xf numFmtId="0" fontId="6" fillId="3" borderId="53" xfId="0" applyFont="1" applyFill="1" applyBorder="1" applyAlignment="1">
      <alignment wrapText="1"/>
    </xf>
    <xf numFmtId="0" fontId="6" fillId="3" borderId="54" xfId="0" applyFont="1" applyFill="1" applyBorder="1" applyAlignment="1">
      <alignment wrapText="1"/>
    </xf>
    <xf numFmtId="0" fontId="6" fillId="4" borderId="52" xfId="0" applyFont="1" applyFill="1" applyBorder="1" applyAlignment="1">
      <alignment wrapText="1"/>
    </xf>
    <xf numFmtId="0" fontId="6" fillId="3" borderId="52" xfId="0" applyFont="1" applyFill="1" applyBorder="1" applyAlignment="1">
      <alignment wrapText="1"/>
    </xf>
    <xf numFmtId="0" fontId="6" fillId="0" borderId="0" xfId="0" applyFont="1" applyFill="1" applyAlignment="1">
      <alignment wrapText="1"/>
    </xf>
    <xf numFmtId="0" fontId="21" fillId="0" borderId="0" xfId="0" applyFont="1" applyAlignment="1"/>
    <xf numFmtId="0" fontId="25" fillId="6"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7" fillId="2" borderId="3" xfId="0"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6" fillId="0" borderId="11" xfId="0" applyFont="1" applyFill="1" applyBorder="1" applyAlignment="1">
      <alignment horizontal="center" wrapText="1"/>
    </xf>
    <xf numFmtId="0" fontId="6" fillId="3" borderId="4" xfId="0" applyFont="1" applyFill="1" applyBorder="1" applyAlignment="1">
      <alignment horizontal="center" wrapText="1"/>
    </xf>
    <xf numFmtId="0" fontId="5" fillId="0" borderId="1" xfId="0" applyNumberFormat="1" applyFont="1" applyBorder="1" applyAlignment="1">
      <alignment horizontal="center"/>
    </xf>
    <xf numFmtId="0" fontId="6" fillId="3" borderId="62" xfId="0" applyFont="1" applyFill="1" applyBorder="1" applyAlignment="1">
      <alignment wrapText="1"/>
    </xf>
    <xf numFmtId="0" fontId="5" fillId="3" borderId="49" xfId="0" applyFont="1" applyFill="1" applyBorder="1"/>
    <xf numFmtId="0" fontId="5" fillId="3" borderId="50" xfId="0" applyFont="1" applyFill="1" applyBorder="1"/>
    <xf numFmtId="0" fontId="5" fillId="0" borderId="11" xfId="0" applyFont="1" applyBorder="1"/>
    <xf numFmtId="0" fontId="5" fillId="0" borderId="2" xfId="0" applyFont="1" applyBorder="1"/>
    <xf numFmtId="0" fontId="5" fillId="0" borderId="10" xfId="0" applyFont="1" applyBorder="1"/>
    <xf numFmtId="0" fontId="7" fillId="3" borderId="22"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1" xfId="0" applyFont="1" applyFill="1" applyBorder="1" applyAlignment="1"/>
    <xf numFmtId="0" fontId="7" fillId="2" borderId="32" xfId="0" applyFont="1" applyFill="1" applyBorder="1" applyAlignment="1"/>
    <xf numFmtId="0" fontId="7" fillId="2" borderId="17" xfId="0" applyFont="1" applyFill="1" applyBorder="1" applyAlignment="1"/>
    <xf numFmtId="0" fontId="6" fillId="3" borderId="55" xfId="0" applyFont="1" applyFill="1" applyBorder="1" applyAlignment="1">
      <alignment wrapText="1"/>
    </xf>
    <xf numFmtId="0" fontId="6" fillId="4" borderId="64" xfId="0" applyFont="1" applyFill="1" applyBorder="1" applyAlignment="1">
      <alignment wrapText="1"/>
    </xf>
    <xf numFmtId="0" fontId="6" fillId="3" borderId="12" xfId="0" applyFont="1" applyFill="1" applyBorder="1" applyAlignment="1">
      <alignment wrapText="1"/>
    </xf>
    <xf numFmtId="0" fontId="20" fillId="0" borderId="0" xfId="0" applyFont="1" applyFill="1" applyAlignment="1">
      <alignment vertical="top" wrapText="1"/>
    </xf>
    <xf numFmtId="0" fontId="6" fillId="0" borderId="2" xfId="0" applyFont="1" applyBorder="1"/>
    <xf numFmtId="0" fontId="5" fillId="0" borderId="1" xfId="0" applyFont="1" applyFill="1" applyBorder="1"/>
    <xf numFmtId="0" fontId="5" fillId="0" borderId="5" xfId="0" applyFont="1" applyFill="1" applyBorder="1"/>
    <xf numFmtId="0" fontId="5" fillId="0" borderId="8" xfId="0" applyFont="1" applyFill="1" applyBorder="1"/>
    <xf numFmtId="0" fontId="5" fillId="0" borderId="39" xfId="0" applyFont="1" applyFill="1" applyBorder="1"/>
    <xf numFmtId="0" fontId="6" fillId="0" borderId="11" xfId="0" applyFont="1" applyFill="1" applyBorder="1" applyAlignment="1">
      <alignment wrapText="1"/>
    </xf>
    <xf numFmtId="0" fontId="12" fillId="0" borderId="10" xfId="0" applyFont="1" applyFill="1" applyBorder="1"/>
    <xf numFmtId="0" fontId="17" fillId="0" borderId="4" xfId="0" applyFont="1" applyFill="1" applyBorder="1" applyAlignment="1">
      <alignment horizontal="left" wrapText="1"/>
    </xf>
    <xf numFmtId="0" fontId="12" fillId="0" borderId="7" xfId="0" applyFont="1" applyFill="1" applyBorder="1"/>
    <xf numFmtId="0" fontId="17" fillId="0" borderId="9" xfId="0" applyFont="1" applyFill="1" applyBorder="1" applyAlignment="1">
      <alignment horizontal="left" wrapText="1"/>
    </xf>
    <xf numFmtId="0" fontId="12" fillId="0" borderId="0" xfId="0" applyFont="1" applyFill="1" applyBorder="1"/>
    <xf numFmtId="0" fontId="5" fillId="0" borderId="0" xfId="0" applyFont="1" applyFill="1" applyAlignment="1">
      <alignment horizontal="right"/>
    </xf>
    <xf numFmtId="0" fontId="19" fillId="2" borderId="31" xfId="0" applyFont="1" applyFill="1" applyBorder="1" applyAlignment="1"/>
    <xf numFmtId="0" fontId="19" fillId="2" borderId="32" xfId="0" applyFont="1" applyFill="1" applyBorder="1" applyAlignment="1"/>
    <xf numFmtId="0" fontId="19" fillId="2" borderId="17" xfId="0" applyFont="1" applyFill="1" applyBorder="1" applyAlignment="1"/>
    <xf numFmtId="0" fontId="20" fillId="0" borderId="0" xfId="0" applyFont="1"/>
    <xf numFmtId="0" fontId="20" fillId="0" borderId="4" xfId="0" applyFont="1" applyFill="1" applyBorder="1"/>
    <xf numFmtId="0" fontId="18" fillId="0" borderId="0" xfId="0" applyFont="1" applyBorder="1" applyAlignment="1">
      <alignment wrapText="1"/>
    </xf>
    <xf numFmtId="0" fontId="20"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20" fillId="0" borderId="0" xfId="0" applyFont="1" applyFill="1" applyAlignment="1">
      <alignment horizontal="left" vertical="top" wrapText="1"/>
    </xf>
    <xf numFmtId="0" fontId="12" fillId="0" borderId="10" xfId="0" applyFont="1" applyFill="1" applyBorder="1" applyAlignment="1">
      <alignment wrapText="1"/>
    </xf>
    <xf numFmtId="0" fontId="20" fillId="0" borderId="1" xfId="0" applyFont="1" applyFill="1" applyBorder="1"/>
    <xf numFmtId="0" fontId="20" fillId="0" borderId="0" xfId="0" applyFont="1" applyFill="1" applyAlignment="1">
      <alignment wrapText="1"/>
    </xf>
    <xf numFmtId="0" fontId="20" fillId="0" borderId="0" xfId="0" applyFont="1" applyFill="1" applyAlignment="1">
      <alignment horizontal="right"/>
    </xf>
    <xf numFmtId="0" fontId="6" fillId="0" borderId="10" xfId="0" applyFont="1" applyFill="1" applyBorder="1" applyAlignment="1">
      <alignment wrapText="1"/>
    </xf>
    <xf numFmtId="0" fontId="12" fillId="0" borderId="27"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28" fillId="0" borderId="6" xfId="0" applyFont="1" applyFill="1" applyBorder="1"/>
    <xf numFmtId="0" fontId="12" fillId="0" borderId="41" xfId="0" applyFont="1" applyFill="1" applyBorder="1" applyAlignment="1">
      <alignment horizontal="center" wrapText="1"/>
    </xf>
    <xf numFmtId="0" fontId="12" fillId="0" borderId="63" xfId="0" applyFont="1" applyFill="1" applyBorder="1" applyAlignment="1">
      <alignment horizontal="center" wrapText="1"/>
    </xf>
    <xf numFmtId="0" fontId="12" fillId="0" borderId="39" xfId="0" applyFont="1" applyFill="1" applyBorder="1" applyAlignment="1">
      <alignment horizontal="center" wrapText="1"/>
    </xf>
    <xf numFmtId="0" fontId="12" fillId="0" borderId="56" xfId="0" applyFont="1" applyFill="1" applyBorder="1" applyAlignment="1">
      <alignment horizontal="center" wrapText="1"/>
    </xf>
    <xf numFmtId="0" fontId="12" fillId="0" borderId="9" xfId="0" applyFont="1" applyFill="1" applyBorder="1" applyAlignment="1">
      <alignment wrapText="1"/>
    </xf>
    <xf numFmtId="0" fontId="12" fillId="0" borderId="15" xfId="0" applyFont="1" applyFill="1" applyBorder="1" applyAlignment="1">
      <alignment horizontal="center" wrapText="1"/>
    </xf>
    <xf numFmtId="0" fontId="12" fillId="0" borderId="33" xfId="0" applyFont="1" applyFill="1" applyBorder="1" applyAlignment="1">
      <alignment horizontal="center" wrapText="1"/>
    </xf>
    <xf numFmtId="0" fontId="6" fillId="0" borderId="8" xfId="0" applyFont="1" applyBorder="1" applyAlignment="1">
      <alignment wrapText="1"/>
    </xf>
    <xf numFmtId="0" fontId="6" fillId="0" borderId="61" xfId="0" applyFont="1" applyBorder="1" applyAlignment="1">
      <alignment wrapText="1"/>
    </xf>
    <xf numFmtId="0" fontId="26" fillId="0" borderId="32" xfId="0" applyFont="1" applyFill="1" applyBorder="1" applyAlignment="1">
      <alignment horizontal="left" vertical="top" wrapText="1"/>
    </xf>
    <xf numFmtId="0" fontId="20" fillId="3" borderId="3" xfId="0" applyFont="1" applyFill="1" applyBorder="1"/>
    <xf numFmtId="0" fontId="20" fillId="0" borderId="1" xfId="0" applyFont="1" applyBorder="1"/>
    <xf numFmtId="0" fontId="20" fillId="0" borderId="5" xfId="0" applyFont="1" applyFill="1" applyBorder="1"/>
    <xf numFmtId="0" fontId="20" fillId="0" borderId="8" xfId="0" applyFont="1" applyBorder="1"/>
    <xf numFmtId="0" fontId="20" fillId="0" borderId="8" xfId="0" applyFont="1" applyFill="1" applyBorder="1"/>
    <xf numFmtId="0" fontId="20" fillId="0" borderId="39" xfId="0" applyFont="1" applyFill="1" applyBorder="1"/>
    <xf numFmtId="0" fontId="20" fillId="3" borderId="9" xfId="0" applyFont="1" applyFill="1" applyBorder="1"/>
    <xf numFmtId="0" fontId="5" fillId="0" borderId="2" xfId="0" applyFont="1" applyFill="1" applyBorder="1" applyAlignment="1">
      <alignment wrapText="1"/>
    </xf>
    <xf numFmtId="0" fontId="5" fillId="0" borderId="11" xfId="0" applyFont="1" applyFill="1" applyBorder="1"/>
    <xf numFmtId="0" fontId="5" fillId="3" borderId="8" xfId="0" applyNumberFormat="1" applyFont="1" applyFill="1" applyBorder="1" applyAlignment="1">
      <alignment horizontal="center"/>
    </xf>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9"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20" fillId="3" borderId="1" xfId="0" applyFont="1" applyFill="1" applyBorder="1"/>
    <xf numFmtId="0" fontId="20" fillId="3" borderId="5" xfId="0" applyFont="1" applyFill="1" applyBorder="1"/>
    <xf numFmtId="0" fontId="5" fillId="3" borderId="7" xfId="0" applyFont="1" applyFill="1" applyBorder="1" applyAlignment="1">
      <alignment wrapText="1"/>
    </xf>
    <xf numFmtId="0" fontId="20" fillId="3" borderId="8" xfId="0" applyFont="1" applyFill="1" applyBorder="1"/>
    <xf numFmtId="0" fontId="20" fillId="3" borderId="39" xfId="0" applyFont="1" applyFill="1" applyBorder="1"/>
    <xf numFmtId="0" fontId="5" fillId="3" borderId="5" xfId="0" applyFont="1" applyFill="1" applyBorder="1"/>
    <xf numFmtId="0" fontId="5" fillId="3" borderId="69" xfId="0" applyFont="1" applyFill="1" applyBorder="1"/>
    <xf numFmtId="0" fontId="7" fillId="2" borderId="23" xfId="0" applyFont="1" applyFill="1" applyBorder="1" applyAlignment="1">
      <alignment wrapText="1"/>
    </xf>
    <xf numFmtId="0" fontId="7" fillId="2" borderId="24" xfId="0" applyFont="1" applyFill="1" applyBorder="1" applyAlignment="1">
      <alignment horizontal="right"/>
    </xf>
    <xf numFmtId="0" fontId="12" fillId="0" borderId="11" xfId="0" applyFont="1" applyFill="1" applyBorder="1" applyAlignment="1">
      <alignment horizontal="center" wrapText="1"/>
    </xf>
    <xf numFmtId="0" fontId="12" fillId="0" borderId="4" xfId="0" applyFont="1" applyFill="1" applyBorder="1" applyAlignment="1">
      <alignment horizontal="center" wrapText="1"/>
    </xf>
    <xf numFmtId="0" fontId="12" fillId="2" borderId="2" xfId="0" applyFont="1" applyFill="1" applyBorder="1" applyAlignment="1">
      <alignment wrapText="1"/>
    </xf>
    <xf numFmtId="0" fontId="12" fillId="2" borderId="1" xfId="0" applyFont="1" applyFill="1" applyBorder="1" applyAlignment="1">
      <alignment horizontal="right" wrapText="1"/>
    </xf>
    <xf numFmtId="0" fontId="20" fillId="0" borderId="2" xfId="0" applyFont="1" applyBorder="1" applyAlignment="1">
      <alignment wrapText="1"/>
    </xf>
    <xf numFmtId="49" fontId="20" fillId="0" borderId="1" xfId="0" applyNumberFormat="1" applyFont="1" applyBorder="1" applyAlignment="1">
      <alignment horizontal="right"/>
    </xf>
    <xf numFmtId="0" fontId="20" fillId="0" borderId="1" xfId="0" applyNumberFormat="1" applyFont="1" applyBorder="1" applyAlignment="1">
      <alignment horizontal="right"/>
    </xf>
    <xf numFmtId="0" fontId="20" fillId="0" borderId="7" xfId="0" applyFont="1" applyBorder="1" applyAlignment="1">
      <alignment wrapText="1"/>
    </xf>
    <xf numFmtId="0" fontId="20" fillId="0" borderId="8" xfId="0" applyNumberFormat="1" applyFont="1" applyBorder="1" applyAlignment="1">
      <alignment horizontal="right"/>
    </xf>
    <xf numFmtId="0" fontId="12" fillId="3" borderId="10" xfId="0" applyFont="1" applyFill="1" applyBorder="1" applyAlignment="1">
      <alignment wrapText="1"/>
    </xf>
    <xf numFmtId="0" fontId="28" fillId="2" borderId="2" xfId="0" applyFont="1" applyFill="1" applyBorder="1" applyAlignment="1">
      <alignment wrapText="1"/>
    </xf>
    <xf numFmtId="0" fontId="20" fillId="3" borderId="11" xfId="0" applyNumberFormat="1" applyFont="1" applyFill="1" applyBorder="1" applyAlignment="1">
      <alignment horizontal="center"/>
    </xf>
    <xf numFmtId="0" fontId="20" fillId="0" borderId="38" xfId="0" applyFont="1" applyFill="1" applyBorder="1" applyAlignment="1">
      <alignment wrapText="1"/>
    </xf>
    <xf numFmtId="0" fontId="20" fillId="0" borderId="42" xfId="0" applyFont="1" applyFill="1" applyBorder="1"/>
    <xf numFmtId="0" fontId="20" fillId="0" borderId="43" xfId="0" applyFont="1" applyFill="1" applyBorder="1"/>
    <xf numFmtId="0" fontId="20" fillId="0" borderId="44" xfId="0" applyFont="1" applyFill="1" applyBorder="1"/>
    <xf numFmtId="0" fontId="20" fillId="2" borderId="24" xfId="0" applyFont="1" applyFill="1" applyBorder="1" applyAlignment="1">
      <alignment horizontal="right"/>
    </xf>
    <xf numFmtId="0" fontId="20" fillId="3" borderId="25" xfId="0" applyFont="1" applyFill="1" applyBorder="1"/>
    <xf numFmtId="0" fontId="20" fillId="0" borderId="18" xfId="0" applyFont="1" applyFill="1" applyBorder="1"/>
    <xf numFmtId="0" fontId="20" fillId="0" borderId="40" xfId="0" applyFont="1" applyFill="1" applyBorder="1"/>
    <xf numFmtId="0" fontId="20" fillId="0" borderId="20" xfId="0" applyFont="1" applyFill="1" applyBorder="1"/>
    <xf numFmtId="0" fontId="20" fillId="0" borderId="10" xfId="0" applyFont="1" applyFill="1" applyBorder="1" applyAlignment="1">
      <alignment wrapText="1"/>
    </xf>
    <xf numFmtId="0" fontId="20" fillId="0" borderId="11" xfId="0" applyFont="1" applyFill="1" applyBorder="1"/>
    <xf numFmtId="0" fontId="20" fillId="4" borderId="11" xfId="0" applyFont="1" applyFill="1" applyBorder="1"/>
    <xf numFmtId="0" fontId="20" fillId="4" borderId="12"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9" xfId="0" applyFont="1" applyFill="1" applyBorder="1"/>
    <xf numFmtId="0" fontId="6" fillId="3" borderId="50"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5" fillId="0" borderId="7" xfId="1" applyFont="1" applyBorder="1" applyAlignment="1">
      <alignment wrapText="1"/>
    </xf>
    <xf numFmtId="0" fontId="7" fillId="4" borderId="70" xfId="0" applyFont="1" applyFill="1" applyBorder="1" applyAlignment="1">
      <alignment horizontal="right" wrapText="1"/>
    </xf>
    <xf numFmtId="0" fontId="7" fillId="3" borderId="10" xfId="0" applyFont="1" applyFill="1" applyBorder="1" applyAlignment="1">
      <alignment wrapText="1"/>
    </xf>
    <xf numFmtId="0" fontId="10"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2" fillId="0" borderId="26" xfId="0" applyFont="1" applyFill="1" applyBorder="1" applyAlignment="1">
      <alignment wrapText="1"/>
    </xf>
    <xf numFmtId="0" fontId="12" fillId="0" borderId="34" xfId="0" applyFont="1" applyFill="1" applyBorder="1" applyAlignment="1">
      <alignment wrapText="1"/>
    </xf>
    <xf numFmtId="0" fontId="5" fillId="0" borderId="57"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9" xfId="0" applyFont="1" applyFill="1" applyBorder="1" applyAlignment="1">
      <alignment wrapText="1"/>
    </xf>
    <xf numFmtId="0" fontId="6" fillId="3" borderId="71" xfId="0" applyFont="1" applyFill="1" applyBorder="1" applyAlignment="1">
      <alignment wrapText="1"/>
    </xf>
    <xf numFmtId="0" fontId="6" fillId="3" borderId="1" xfId="0" applyFont="1" applyFill="1" applyBorder="1" applyAlignment="1"/>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Fill="1" applyAlignment="1">
      <alignment horizontal="left" vertical="top" wrapText="1"/>
    </xf>
    <xf numFmtId="0" fontId="6" fillId="0" borderId="3" xfId="0" applyFont="1" applyFill="1" applyBorder="1" applyAlignment="1">
      <alignment horizontal="right" wrapText="1"/>
    </xf>
    <xf numFmtId="0" fontId="19" fillId="2" borderId="3" xfId="0" applyFont="1" applyFill="1" applyBorder="1" applyAlignment="1">
      <alignment horizontal="center"/>
    </xf>
    <xf numFmtId="49" fontId="5" fillId="3" borderId="3" xfId="0" applyNumberFormat="1" applyFont="1" applyFill="1" applyBorder="1" applyAlignment="1">
      <alignment horizontal="right"/>
    </xf>
    <xf numFmtId="0" fontId="20"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20" fillId="0" borderId="3" xfId="0" applyFont="1" applyBorder="1" applyAlignment="1">
      <alignment horizontal="right"/>
    </xf>
    <xf numFmtId="0" fontId="12" fillId="3" borderId="2" xfId="0" applyFont="1" applyFill="1" applyBorder="1" applyAlignment="1">
      <alignment wrapText="1"/>
    </xf>
    <xf numFmtId="0" fontId="12" fillId="3" borderId="3" xfId="0" applyFont="1" applyFill="1" applyBorder="1" applyAlignment="1">
      <alignment horizontal="right" wrapText="1"/>
    </xf>
    <xf numFmtId="0" fontId="6" fillId="3" borderId="45" xfId="0" applyFont="1" applyFill="1" applyBorder="1" applyAlignment="1">
      <alignment wrapText="1"/>
    </xf>
    <xf numFmtId="0" fontId="5" fillId="3" borderId="46" xfId="0" applyNumberFormat="1" applyFont="1" applyFill="1" applyBorder="1" applyAlignment="1">
      <alignment horizontal="center"/>
    </xf>
    <xf numFmtId="0" fontId="5" fillId="3" borderId="46" xfId="0" applyFont="1" applyFill="1" applyBorder="1"/>
    <xf numFmtId="0" fontId="5" fillId="3" borderId="47" xfId="0" applyFont="1" applyFill="1" applyBorder="1"/>
    <xf numFmtId="0" fontId="5" fillId="3" borderId="48" xfId="0" applyFont="1" applyFill="1" applyBorder="1"/>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5" fillId="3" borderId="1" xfId="0" applyNumberFormat="1" applyFont="1" applyFill="1" applyBorder="1" applyAlignment="1">
      <alignment horizontal="right"/>
    </xf>
    <xf numFmtId="3" fontId="5" fillId="3" borderId="1" xfId="0" applyNumberFormat="1" applyFont="1" applyFill="1" applyBorder="1"/>
    <xf numFmtId="3" fontId="5" fillId="3"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5" fillId="3" borderId="8" xfId="0" applyNumberFormat="1" applyFont="1" applyFill="1" applyBorder="1"/>
    <xf numFmtId="3" fontId="5" fillId="3" borderId="9" xfId="0" applyNumberFormat="1" applyFont="1" applyFill="1" applyBorder="1"/>
    <xf numFmtId="3" fontId="20" fillId="0" borderId="1" xfId="0" applyNumberFormat="1" applyFont="1" applyBorder="1" applyAlignment="1">
      <alignment horizontal="right"/>
    </xf>
    <xf numFmtId="3" fontId="20" fillId="0" borderId="1" xfId="0" applyNumberFormat="1" applyFont="1" applyBorder="1"/>
    <xf numFmtId="3" fontId="20" fillId="0" borderId="3" xfId="0" applyNumberFormat="1" applyFont="1" applyBorder="1"/>
    <xf numFmtId="3" fontId="20" fillId="0" borderId="8" xfId="0" applyNumberFormat="1" applyFont="1" applyBorder="1" applyAlignment="1">
      <alignment horizontal="right"/>
    </xf>
    <xf numFmtId="3" fontId="20" fillId="0" borderId="8" xfId="0" applyNumberFormat="1" applyFont="1" applyBorder="1"/>
    <xf numFmtId="3" fontId="20" fillId="0" borderId="9" xfId="0" applyNumberFormat="1" applyFont="1" applyBorder="1"/>
    <xf numFmtId="3" fontId="20" fillId="3" borderId="11" xfId="0" applyNumberFormat="1" applyFont="1" applyFill="1" applyBorder="1"/>
    <xf numFmtId="3" fontId="20" fillId="3" borderId="4" xfId="0" applyNumberFormat="1" applyFont="1" applyFill="1" applyBorder="1"/>
    <xf numFmtId="165" fontId="5" fillId="2" borderId="15" xfId="0" applyNumberFormat="1" applyFont="1" applyFill="1" applyBorder="1" applyAlignment="1">
      <alignment horizontal="right"/>
    </xf>
    <xf numFmtId="165" fontId="5" fillId="2" borderId="15" xfId="0" applyNumberFormat="1" applyFont="1" applyFill="1" applyBorder="1"/>
    <xf numFmtId="165" fontId="5" fillId="2" borderId="31" xfId="0" applyNumberFormat="1" applyFont="1" applyFill="1" applyBorder="1"/>
    <xf numFmtId="165" fontId="5" fillId="3" borderId="16" xfId="0" applyNumberFormat="1" applyFont="1" applyFill="1" applyBorder="1"/>
    <xf numFmtId="165" fontId="20" fillId="0" borderId="42" xfId="0" applyNumberFormat="1" applyFont="1" applyFill="1" applyBorder="1" applyAlignment="1">
      <alignment horizontal="right"/>
    </xf>
    <xf numFmtId="165" fontId="20" fillId="0" borderId="42" xfId="0" applyNumberFormat="1" applyFont="1" applyFill="1" applyBorder="1"/>
    <xf numFmtId="165" fontId="20" fillId="0" borderId="43" xfId="0" applyNumberFormat="1" applyFont="1" applyFill="1" applyBorder="1"/>
    <xf numFmtId="165" fontId="20" fillId="0" borderId="44" xfId="0" applyNumberFormat="1" applyFont="1" applyFill="1" applyBorder="1"/>
    <xf numFmtId="165" fontId="20" fillId="2" borderId="24" xfId="0" applyNumberFormat="1" applyFont="1" applyFill="1" applyBorder="1" applyAlignment="1">
      <alignment horizontal="right"/>
    </xf>
    <xf numFmtId="165" fontId="20" fillId="2" borderId="24" xfId="0" applyNumberFormat="1" applyFont="1" applyFill="1" applyBorder="1"/>
    <xf numFmtId="165" fontId="20" fillId="2" borderId="35" xfId="0" applyNumberFormat="1" applyFont="1" applyFill="1" applyBorder="1"/>
    <xf numFmtId="165" fontId="20" fillId="3" borderId="25" xfId="0" applyNumberFormat="1" applyFont="1" applyFill="1" applyBorder="1"/>
    <xf numFmtId="165" fontId="20" fillId="0" borderId="11" xfId="0" applyNumberFormat="1" applyFont="1" applyFill="1" applyBorder="1" applyAlignment="1">
      <alignment horizontal="right"/>
    </xf>
    <xf numFmtId="165" fontId="20" fillId="0" borderId="11" xfId="0" applyNumberFormat="1" applyFont="1" applyFill="1" applyBorder="1"/>
    <xf numFmtId="165" fontId="20" fillId="0" borderId="4" xfId="0" applyNumberFormat="1" applyFont="1" applyFill="1" applyBorder="1"/>
    <xf numFmtId="0" fontId="6" fillId="3" borderId="15" xfId="0" applyFont="1" applyFill="1" applyBorder="1"/>
    <xf numFmtId="0" fontId="6" fillId="0" borderId="2" xfId="0" applyFont="1" applyFill="1" applyBorder="1" applyAlignment="1">
      <alignment horizontal="left" wrapText="1"/>
    </xf>
    <xf numFmtId="0" fontId="12" fillId="0" borderId="41" xfId="0" applyFont="1" applyFill="1" applyBorder="1" applyAlignment="1">
      <alignment wrapText="1"/>
    </xf>
    <xf numFmtId="0" fontId="12" fillId="0" borderId="63" xfId="0" applyFont="1" applyFill="1" applyBorder="1" applyAlignment="1">
      <alignment wrapText="1"/>
    </xf>
    <xf numFmtId="0" fontId="12" fillId="0" borderId="39" xfId="0" applyFont="1" applyFill="1" applyBorder="1" applyAlignment="1">
      <alignment wrapText="1"/>
    </xf>
    <xf numFmtId="0" fontId="12" fillId="0" borderId="7" xfId="0" applyFont="1" applyFill="1" applyBorder="1" applyAlignment="1">
      <alignment wrapText="1"/>
    </xf>
    <xf numFmtId="0" fontId="12" fillId="0" borderId="56" xfId="0" applyFont="1" applyFill="1" applyBorder="1" applyAlignment="1">
      <alignment wrapText="1"/>
    </xf>
    <xf numFmtId="0" fontId="28" fillId="2" borderId="23" xfId="0" applyFont="1" applyFill="1" applyBorder="1" applyAlignment="1">
      <alignment wrapText="1"/>
    </xf>
    <xf numFmtId="0" fontId="20" fillId="2" borderId="25" xfId="0" applyFont="1" applyFill="1" applyBorder="1"/>
    <xf numFmtId="0" fontId="6" fillId="4" borderId="10" xfId="0" applyFont="1" applyFill="1" applyBorder="1" applyAlignment="1">
      <alignment wrapText="1"/>
    </xf>
    <xf numFmtId="0" fontId="20" fillId="3" borderId="24" xfId="0" applyFont="1" applyFill="1" applyBorder="1"/>
    <xf numFmtId="3" fontId="20" fillId="3" borderId="11" xfId="0" applyNumberFormat="1" applyFont="1" applyFill="1" applyBorder="1" applyAlignment="1">
      <alignment horizontal="right"/>
    </xf>
    <xf numFmtId="17" fontId="13" fillId="0" borderId="1" xfId="0" applyNumberFormat="1" applyFont="1" applyFill="1" applyBorder="1" applyAlignment="1">
      <alignment horizontal="left" vertical="top" wrapText="1"/>
    </xf>
    <xf numFmtId="0" fontId="12" fillId="3" borderId="38" xfId="0" applyFont="1" applyFill="1" applyBorder="1" applyAlignment="1">
      <alignment wrapText="1"/>
    </xf>
    <xf numFmtId="165" fontId="12" fillId="3" borderId="42" xfId="0" applyNumberFormat="1" applyFont="1" applyFill="1" applyBorder="1" applyAlignment="1">
      <alignment horizontal="right"/>
    </xf>
    <xf numFmtId="165" fontId="12" fillId="3" borderId="42" xfId="0" applyNumberFormat="1" applyFont="1" applyFill="1" applyBorder="1"/>
    <xf numFmtId="165" fontId="12" fillId="3" borderId="43" xfId="0" applyNumberFormat="1" applyFont="1" applyFill="1" applyBorder="1"/>
    <xf numFmtId="165" fontId="12" fillId="3" borderId="44" xfId="0" applyNumberFormat="1" applyFont="1" applyFill="1" applyBorder="1"/>
    <xf numFmtId="0" fontId="12" fillId="4" borderId="10" xfId="0" applyFont="1" applyFill="1" applyBorder="1" applyAlignment="1">
      <alignment wrapText="1"/>
    </xf>
    <xf numFmtId="165" fontId="12" fillId="4" borderId="11" xfId="0" applyNumberFormat="1" applyFont="1" applyFill="1" applyBorder="1" applyAlignment="1">
      <alignment horizontal="right"/>
    </xf>
    <xf numFmtId="165" fontId="12" fillId="4" borderId="11" xfId="0" applyNumberFormat="1" applyFont="1" applyFill="1" applyBorder="1"/>
    <xf numFmtId="165" fontId="12" fillId="4" borderId="12" xfId="0" applyNumberFormat="1" applyFont="1" applyFill="1" applyBorder="1"/>
    <xf numFmtId="165" fontId="12" fillId="4" borderId="4" xfId="0" applyNumberFormat="1" applyFont="1" applyFill="1" applyBorder="1"/>
    <xf numFmtId="166" fontId="5" fillId="0" borderId="1" xfId="0" applyNumberFormat="1" applyFont="1" applyFill="1" applyBorder="1" applyAlignment="1">
      <alignment wrapText="1"/>
    </xf>
    <xf numFmtId="166" fontId="5" fillId="0" borderId="1" xfId="0" applyNumberFormat="1" applyFont="1" applyFill="1" applyBorder="1" applyAlignment="1"/>
    <xf numFmtId="166" fontId="5" fillId="0" borderId="8" xfId="0" applyNumberFormat="1" applyFont="1" applyFill="1" applyBorder="1" applyAlignment="1"/>
    <xf numFmtId="166" fontId="7" fillId="4" borderId="8" xfId="0" applyNumberFormat="1" applyFont="1" applyFill="1" applyBorder="1" applyAlignment="1">
      <alignment horizontal="right" wrapText="1"/>
    </xf>
    <xf numFmtId="166" fontId="6" fillId="3" borderId="3" xfId="0" applyNumberFormat="1" applyFont="1" applyFill="1" applyBorder="1" applyAlignment="1">
      <alignment wrapText="1"/>
    </xf>
    <xf numFmtId="166" fontId="5" fillId="3" borderId="3" xfId="0" applyNumberFormat="1" applyFont="1" applyFill="1" applyBorder="1"/>
    <xf numFmtId="166" fontId="5" fillId="3" borderId="9" xfId="0" applyNumberFormat="1" applyFont="1" applyFill="1" applyBorder="1"/>
    <xf numFmtId="166" fontId="0" fillId="3" borderId="11" xfId="0" applyNumberFormat="1" applyFill="1" applyBorder="1" applyAlignment="1"/>
    <xf numFmtId="166" fontId="0" fillId="3" borderId="4" xfId="0" applyNumberFormat="1" applyFill="1" applyBorder="1"/>
    <xf numFmtId="166" fontId="0" fillId="0" borderId="1" xfId="0" applyNumberFormat="1" applyBorder="1"/>
    <xf numFmtId="166" fontId="0" fillId="3" borderId="3" xfId="0" applyNumberFormat="1" applyFill="1" applyBorder="1"/>
    <xf numFmtId="166" fontId="0" fillId="0" borderId="11" xfId="0" applyNumberFormat="1" applyBorder="1"/>
    <xf numFmtId="0" fontId="6" fillId="0" borderId="4" xfId="0" applyFont="1" applyFill="1" applyBorder="1" applyAlignment="1">
      <alignment horizontal="center"/>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28" fillId="2" borderId="14" xfId="0" applyFont="1" applyFill="1" applyBorder="1" applyAlignment="1">
      <alignment wrapText="1"/>
    </xf>
    <xf numFmtId="0" fontId="20" fillId="2" borderId="15" xfId="0" applyFont="1" applyFill="1" applyBorder="1"/>
    <xf numFmtId="0" fontId="6" fillId="2" borderId="72" xfId="0" applyFont="1" applyFill="1" applyBorder="1" applyAlignment="1">
      <alignment wrapText="1"/>
    </xf>
    <xf numFmtId="0" fontId="20" fillId="2" borderId="31" xfId="0" applyFont="1" applyFill="1" applyBorder="1"/>
    <xf numFmtId="0" fontId="20" fillId="2" borderId="16" xfId="0" applyFont="1" applyFill="1" applyBorder="1"/>
    <xf numFmtId="0" fontId="5" fillId="2" borderId="24" xfId="0" applyFont="1" applyFill="1" applyBorder="1"/>
    <xf numFmtId="0" fontId="6" fillId="2" borderId="73" xfId="0" applyFont="1" applyFill="1" applyBorder="1" applyAlignment="1">
      <alignment wrapText="1"/>
    </xf>
    <xf numFmtId="0" fontId="5" fillId="2" borderId="35" xfId="0" applyFont="1" applyFill="1" applyBorder="1"/>
    <xf numFmtId="0" fontId="5" fillId="2" borderId="25" xfId="0" applyFont="1" applyFill="1" applyBorder="1"/>
    <xf numFmtId="0" fontId="6" fillId="4" borderId="61" xfId="0" applyFont="1" applyFill="1" applyBorder="1" applyAlignment="1">
      <alignment wrapText="1"/>
    </xf>
    <xf numFmtId="0" fontId="6" fillId="4" borderId="70" xfId="0" applyFont="1" applyFill="1" applyBorder="1" applyAlignment="1">
      <alignment wrapText="1"/>
    </xf>
    <xf numFmtId="0" fontId="20" fillId="3" borderId="42" xfId="0" applyFont="1" applyFill="1" applyBorder="1"/>
    <xf numFmtId="0" fontId="6" fillId="3" borderId="72" xfId="0" applyFont="1" applyFill="1" applyBorder="1" applyAlignment="1">
      <alignment wrapText="1"/>
    </xf>
    <xf numFmtId="0" fontId="20" fillId="3" borderId="43" xfId="0" applyFont="1" applyFill="1" applyBorder="1"/>
    <xf numFmtId="0" fontId="20" fillId="3" borderId="44" xfId="0" applyFont="1" applyFill="1" applyBorder="1"/>
    <xf numFmtId="0" fontId="6" fillId="4" borderId="7" xfId="0" applyFont="1" applyFill="1" applyBorder="1" applyAlignment="1">
      <alignment vertical="center" wrapText="1"/>
    </xf>
    <xf numFmtId="0" fontId="6" fillId="4" borderId="10" xfId="0" applyFont="1" applyFill="1" applyBorder="1" applyAlignment="1">
      <alignment vertical="center" wrapText="1"/>
    </xf>
    <xf numFmtId="0" fontId="7" fillId="4" borderId="3" xfId="0" applyFont="1" applyFill="1" applyBorder="1" applyAlignment="1">
      <alignment horizontal="center"/>
    </xf>
    <xf numFmtId="0" fontId="6" fillId="0" borderId="7" xfId="0" applyFont="1" applyBorder="1" applyAlignment="1">
      <alignment wrapText="1"/>
    </xf>
    <xf numFmtId="0" fontId="7" fillId="2" borderId="16" xfId="0" applyFont="1" applyFill="1" applyBorder="1" applyAlignment="1">
      <alignment horizontal="center"/>
    </xf>
    <xf numFmtId="0" fontId="7" fillId="2" borderId="25" xfId="0" applyFont="1" applyFill="1" applyBorder="1" applyAlignment="1">
      <alignment horizontal="center"/>
    </xf>
    <xf numFmtId="0" fontId="7" fillId="0" borderId="4" xfId="0" applyFont="1" applyFill="1" applyBorder="1" applyAlignment="1">
      <alignment horizontal="center"/>
    </xf>
    <xf numFmtId="0" fontId="6" fillId="3" borderId="3" xfId="0" applyFont="1" applyFill="1" applyBorder="1" applyAlignment="1">
      <alignment horizontal="center"/>
    </xf>
    <xf numFmtId="0" fontId="6" fillId="4" borderId="3" xfId="0" applyFont="1" applyFill="1" applyBorder="1" applyAlignment="1">
      <alignment horizontal="center"/>
    </xf>
    <xf numFmtId="0" fontId="6" fillId="3" borderId="3" xfId="0" applyFont="1" applyFill="1" applyBorder="1" applyAlignment="1">
      <alignment horizontal="center" wrapText="1"/>
    </xf>
    <xf numFmtId="0" fontId="7" fillId="2" borderId="2" xfId="0" applyFont="1" applyFill="1" applyBorder="1" applyAlignment="1">
      <alignment vertical="center" wrapText="1"/>
    </xf>
    <xf numFmtId="0" fontId="6" fillId="3" borderId="3" xfId="0" applyFont="1" applyFill="1" applyBorder="1" applyAlignment="1">
      <alignment horizontal="left" wrapText="1"/>
    </xf>
    <xf numFmtId="0" fontId="5" fillId="0" borderId="3" xfId="0" applyFont="1" applyBorder="1" applyAlignment="1">
      <alignment horizontal="left" wrapText="1"/>
    </xf>
    <xf numFmtId="14" fontId="5" fillId="0" borderId="3" xfId="0" applyNumberFormat="1" applyFont="1" applyBorder="1" applyAlignment="1">
      <alignment horizontal="left"/>
    </xf>
    <xf numFmtId="0" fontId="5" fillId="0" borderId="3" xfId="0" applyFont="1" applyBorder="1" applyAlignment="1">
      <alignment horizontal="left"/>
    </xf>
    <xf numFmtId="0" fontId="5" fillId="0" borderId="4" xfId="0" applyFont="1" applyFill="1" applyBorder="1" applyAlignment="1">
      <alignment horizontal="left"/>
    </xf>
    <xf numFmtId="0" fontId="6" fillId="0" borderId="8" xfId="0" applyFont="1" applyBorder="1" applyAlignment="1">
      <alignment horizontal="center" wrapText="1"/>
    </xf>
    <xf numFmtId="0" fontId="35" fillId="7" borderId="2" xfId="0" applyFont="1" applyFill="1" applyBorder="1" applyAlignment="1">
      <alignment wrapText="1"/>
    </xf>
    <xf numFmtId="0" fontId="36" fillId="7" borderId="14" xfId="0" applyFont="1" applyFill="1" applyBorder="1" applyAlignment="1">
      <alignment vertical="center" wrapText="1"/>
    </xf>
    <xf numFmtId="0" fontId="36" fillId="7" borderId="14" xfId="0" applyFont="1" applyFill="1" applyBorder="1" applyAlignment="1">
      <alignment wrapText="1"/>
    </xf>
    <xf numFmtId="166" fontId="0" fillId="0" borderId="8" xfId="0" applyNumberFormat="1" applyBorder="1"/>
    <xf numFmtId="166" fontId="0" fillId="3" borderId="9" xfId="0" applyNumberFormat="1" applyFill="1" applyBorder="1"/>
    <xf numFmtId="0" fontId="35" fillId="7" borderId="2" xfId="0" applyFont="1" applyFill="1" applyBorder="1" applyAlignment="1">
      <alignment vertical="center" wrapText="1"/>
    </xf>
    <xf numFmtId="0" fontId="35" fillId="7" borderId="19" xfId="0" applyFont="1" applyFill="1" applyBorder="1" applyAlignment="1">
      <alignment wrapText="1"/>
    </xf>
    <xf numFmtId="3" fontId="6" fillId="0" borderId="3" xfId="0" applyNumberFormat="1" applyFont="1" applyFill="1" applyBorder="1" applyAlignment="1">
      <alignment horizontal="right" wrapText="1"/>
    </xf>
    <xf numFmtId="3" fontId="6" fillId="5" borderId="3" xfId="0" applyNumberFormat="1" applyFont="1" applyFill="1" applyBorder="1" applyAlignment="1">
      <alignment horizontal="right" wrapText="1"/>
    </xf>
    <xf numFmtId="0" fontId="6" fillId="0" borderId="1" xfId="1" applyFont="1" applyBorder="1" applyAlignment="1">
      <alignment horizontal="center" wrapText="1"/>
    </xf>
    <xf numFmtId="0" fontId="6" fillId="0" borderId="5" xfId="0" applyFont="1" applyBorder="1" applyAlignment="1">
      <alignment wrapText="1"/>
    </xf>
    <xf numFmtId="0" fontId="6" fillId="0" borderId="39" xfId="0" applyFont="1" applyBorder="1" applyAlignment="1">
      <alignment wrapText="1"/>
    </xf>
    <xf numFmtId="0" fontId="6" fillId="0" borderId="9" xfId="0" applyFont="1" applyBorder="1" applyAlignment="1">
      <alignment wrapText="1"/>
    </xf>
    <xf numFmtId="0" fontId="30" fillId="0" borderId="7" xfId="0" applyFont="1" applyBorder="1" applyAlignment="1">
      <alignment wrapText="1"/>
    </xf>
    <xf numFmtId="0" fontId="30" fillId="0" borderId="39" xfId="0" applyFont="1" applyBorder="1" applyAlignment="1">
      <alignment wrapText="1"/>
    </xf>
    <xf numFmtId="0" fontId="30" fillId="0" borderId="9" xfId="0" applyFont="1" applyBorder="1" applyAlignment="1">
      <alignment wrapText="1"/>
    </xf>
    <xf numFmtId="0" fontId="30" fillId="4" borderId="7" xfId="0" applyFont="1" applyFill="1" applyBorder="1" applyAlignment="1">
      <alignment wrapText="1"/>
    </xf>
    <xf numFmtId="0" fontId="30" fillId="8" borderId="10" xfId="0" applyFont="1" applyFill="1" applyBorder="1" applyAlignment="1">
      <alignment wrapText="1"/>
    </xf>
    <xf numFmtId="0" fontId="29" fillId="8" borderId="12" xfId="0" applyFont="1" applyFill="1" applyBorder="1" applyAlignment="1"/>
    <xf numFmtId="0" fontId="29" fillId="8" borderId="4" xfId="0" applyFont="1" applyFill="1" applyBorder="1" applyAlignment="1"/>
    <xf numFmtId="0" fontId="7" fillId="2" borderId="2" xfId="0" applyFont="1" applyFill="1" applyBorder="1" applyAlignment="1">
      <alignment horizontal="left" vertical="top" wrapText="1"/>
    </xf>
    <xf numFmtId="0" fontId="6" fillId="3" borderId="11" xfId="0" applyNumberFormat="1" applyFont="1" applyFill="1" applyBorder="1" applyAlignment="1">
      <alignment horizontal="center" wrapText="1"/>
    </xf>
    <xf numFmtId="0" fontId="6" fillId="3" borderId="4" xfId="0" applyNumberFormat="1" applyFont="1" applyFill="1" applyBorder="1" applyAlignment="1">
      <alignment horizontal="center" wrapText="1"/>
    </xf>
    <xf numFmtId="0" fontId="6" fillId="0" borderId="1" xfId="0" applyFont="1" applyBorder="1" applyAlignment="1">
      <alignment horizontal="center" wrapText="1"/>
    </xf>
    <xf numFmtId="0" fontId="6" fillId="0" borderId="1" xfId="1" applyFont="1" applyBorder="1" applyAlignment="1">
      <alignment horizontal="center" wrapText="1"/>
    </xf>
    <xf numFmtId="3" fontId="5" fillId="0" borderId="3"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xf>
    <xf numFmtId="0" fontId="7" fillId="2" borderId="5" xfId="0" applyFont="1" applyFill="1" applyBorder="1" applyAlignment="1">
      <alignment horizontal="right" wrapText="1"/>
    </xf>
    <xf numFmtId="0" fontId="6" fillId="3" borderId="11" xfId="0" applyNumberFormat="1" applyFont="1" applyFill="1" applyBorder="1" applyAlignment="1">
      <alignment horizontal="right" wrapText="1"/>
    </xf>
    <xf numFmtId="0" fontId="6" fillId="3" borderId="12" xfId="0" applyNumberFormat="1" applyFont="1" applyFill="1" applyBorder="1" applyAlignment="1">
      <alignment horizontal="right" wrapText="1"/>
    </xf>
    <xf numFmtId="0" fontId="6" fillId="3" borderId="4" xfId="0" applyNumberFormat="1" applyFont="1" applyFill="1" applyBorder="1" applyAlignment="1">
      <alignment horizontal="right" wrapText="1"/>
    </xf>
    <xf numFmtId="0" fontId="7" fillId="0" borderId="5" xfId="0" applyFont="1" applyFill="1" applyBorder="1" applyAlignment="1">
      <alignment horizontal="right" wrapText="1"/>
    </xf>
    <xf numFmtId="0" fontId="7" fillId="0" borderId="2" xfId="0" applyFont="1" applyFill="1" applyBorder="1" applyAlignment="1">
      <alignment horizontal="left" vertical="top" wrapText="1"/>
    </xf>
    <xf numFmtId="0" fontId="7" fillId="0" borderId="2" xfId="0" applyFont="1" applyFill="1" applyBorder="1" applyAlignment="1">
      <alignment vertical="center" wrapText="1"/>
    </xf>
    <xf numFmtId="0" fontId="7" fillId="0" borderId="7" xfId="0" applyFont="1" applyFill="1" applyBorder="1" applyAlignment="1">
      <alignment wrapText="1"/>
    </xf>
    <xf numFmtId="0" fontId="7" fillId="0" borderId="8" xfId="0" applyFont="1" applyFill="1" applyBorder="1" applyAlignment="1">
      <alignment horizontal="right" wrapText="1"/>
    </xf>
    <xf numFmtId="0" fontId="7" fillId="0" borderId="39" xfId="0" applyFont="1" applyFill="1" applyBorder="1" applyAlignment="1">
      <alignment horizontal="right" wrapText="1"/>
    </xf>
    <xf numFmtId="0" fontId="7" fillId="0" borderId="9" xfId="0" applyFont="1" applyFill="1" applyBorder="1" applyAlignment="1">
      <alignment horizontal="right" wrapText="1"/>
    </xf>
    <xf numFmtId="0" fontId="5" fillId="0" borderId="1" xfId="0" applyNumberFormat="1" applyFont="1" applyFill="1" applyBorder="1" applyAlignment="1">
      <alignment horizontal="right"/>
    </xf>
    <xf numFmtId="0" fontId="12" fillId="0" borderId="9" xfId="0" applyFont="1" applyFill="1" applyBorder="1" applyAlignment="1">
      <alignment horizontal="center" wrapText="1"/>
    </xf>
    <xf numFmtId="0" fontId="12" fillId="0" borderId="7" xfId="0" applyFont="1" applyFill="1" applyBorder="1" applyAlignment="1">
      <alignment horizontal="center" wrapText="1"/>
    </xf>
    <xf numFmtId="0" fontId="5" fillId="0" borderId="3" xfId="0" applyNumberFormat="1" applyFont="1" applyBorder="1" applyAlignment="1">
      <alignment horizontal="right"/>
    </xf>
    <xf numFmtId="0" fontId="5" fillId="0" borderId="3" xfId="0" applyFont="1" applyBorder="1" applyAlignment="1">
      <alignment horizontal="right" wrapText="1"/>
    </xf>
    <xf numFmtId="0" fontId="30" fillId="3" borderId="1" xfId="0" applyFont="1" applyFill="1" applyBorder="1" applyAlignment="1">
      <alignment wrapText="1"/>
    </xf>
    <xf numFmtId="0" fontId="30" fillId="3" borderId="1" xfId="0" applyFont="1" applyFill="1" applyBorder="1" applyAlignment="1">
      <alignment horizontal="right" wrapText="1"/>
    </xf>
    <xf numFmtId="0" fontId="29" fillId="0" borderId="1" xfId="0" applyFont="1" applyBorder="1" applyAlignment="1">
      <alignment wrapText="1"/>
    </xf>
    <xf numFmtId="0" fontId="29" fillId="0" borderId="1" xfId="0" applyFont="1" applyBorder="1" applyAlignment="1">
      <alignment horizontal="right"/>
    </xf>
    <xf numFmtId="14" fontId="29" fillId="0" borderId="1" xfId="0" applyNumberFormat="1" applyFont="1" applyBorder="1" applyAlignment="1">
      <alignment horizontal="right"/>
    </xf>
    <xf numFmtId="0" fontId="29" fillId="0" borderId="1" xfId="0" applyFont="1" applyBorder="1" applyAlignment="1"/>
    <xf numFmtId="0" fontId="29" fillId="0" borderId="1" xfId="0" applyFont="1" applyBorder="1" applyAlignment="1">
      <alignment horizontal="right" wrapText="1"/>
    </xf>
    <xf numFmtId="0" fontId="17" fillId="0" borderId="4" xfId="0" applyFont="1" applyFill="1" applyBorder="1" applyAlignment="1">
      <alignment horizontal="right" wrapText="1"/>
    </xf>
    <xf numFmtId="3" fontId="20" fillId="0" borderId="11" xfId="0" applyNumberFormat="1" applyFont="1" applyFill="1" applyBorder="1"/>
    <xf numFmtId="0" fontId="6" fillId="0" borderId="1" xfId="0" applyFont="1" applyBorder="1" applyAlignment="1">
      <alignment horizontal="center" wrapText="1"/>
    </xf>
    <xf numFmtId="0" fontId="6" fillId="0" borderId="18" xfId="0" applyFont="1" applyBorder="1" applyAlignment="1">
      <alignment horizontal="center" wrapText="1"/>
    </xf>
    <xf numFmtId="0" fontId="6" fillId="3"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12" fillId="0" borderId="1" xfId="0" applyFont="1" applyFill="1" applyBorder="1" applyAlignment="1">
      <alignment horizontal="center" vertical="center" wrapText="1"/>
    </xf>
    <xf numFmtId="166" fontId="8" fillId="4" borderId="8" xfId="0" applyNumberFormat="1" applyFont="1" applyFill="1" applyBorder="1" applyAlignment="1">
      <alignment horizontal="right" wrapText="1"/>
    </xf>
    <xf numFmtId="165" fontId="20" fillId="0" borderId="12" xfId="0" applyNumberFormat="1" applyFont="1" applyFill="1" applyBorder="1"/>
    <xf numFmtId="165" fontId="20" fillId="2" borderId="15" xfId="0" applyNumberFormat="1" applyFont="1" applyFill="1" applyBorder="1"/>
    <xf numFmtId="165" fontId="20" fillId="2" borderId="31" xfId="0" applyNumberFormat="1" applyFont="1" applyFill="1" applyBorder="1"/>
    <xf numFmtId="165" fontId="20" fillId="9" borderId="16" xfId="0" applyNumberFormat="1" applyFont="1" applyFill="1" applyBorder="1"/>
    <xf numFmtId="0" fontId="0" fillId="0" borderId="0" xfId="0" applyFont="1" applyFill="1"/>
    <xf numFmtId="0" fontId="5" fillId="2" borderId="6" xfId="0" applyFont="1" applyFill="1" applyBorder="1" applyAlignment="1">
      <alignment horizontal="center" wrapText="1"/>
    </xf>
    <xf numFmtId="0" fontId="6" fillId="0" borderId="7"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6" fillId="0" borderId="69" xfId="0" applyFont="1" applyBorder="1" applyAlignment="1">
      <alignment horizontal="center" wrapText="1"/>
    </xf>
    <xf numFmtId="0" fontId="0" fillId="0" borderId="0" xfId="0" applyFill="1"/>
    <xf numFmtId="0" fontId="6" fillId="2" borderId="23" xfId="0" applyFont="1" applyFill="1" applyBorder="1" applyAlignment="1">
      <alignment wrapText="1"/>
    </xf>
    <xf numFmtId="0" fontId="6" fillId="2" borderId="30" xfId="0" applyFont="1" applyFill="1" applyBorder="1" applyAlignment="1">
      <alignment horizontal="center" wrapText="1"/>
    </xf>
    <xf numFmtId="0" fontId="5" fillId="2" borderId="2" xfId="0" applyFont="1" applyFill="1" applyBorder="1" applyAlignment="1">
      <alignment wrapText="1"/>
    </xf>
    <xf numFmtId="0" fontId="5" fillId="2" borderId="6" xfId="0" applyFont="1" applyFill="1" applyBorder="1" applyAlignment="1">
      <alignment wrapText="1"/>
    </xf>
    <xf numFmtId="0" fontId="5" fillId="2" borderId="10" xfId="0" applyFont="1" applyFill="1" applyBorder="1" applyAlignment="1">
      <alignment wrapText="1"/>
    </xf>
    <xf numFmtId="0" fontId="5" fillId="2" borderId="21" xfId="0" applyFont="1" applyFill="1" applyBorder="1" applyAlignment="1">
      <alignment wrapText="1"/>
    </xf>
    <xf numFmtId="0" fontId="14" fillId="0" borderId="0" xfId="0" applyFont="1" applyFill="1" applyAlignment="1"/>
    <xf numFmtId="0" fontId="8" fillId="0" borderId="0" xfId="0" applyFont="1"/>
    <xf numFmtId="0" fontId="5" fillId="2" borderId="4" xfId="0" applyFont="1" applyFill="1" applyBorder="1" applyAlignment="1">
      <alignment horizontal="center" wrapText="1"/>
    </xf>
    <xf numFmtId="0" fontId="5" fillId="2" borderId="14" xfId="0" applyFont="1" applyFill="1" applyBorder="1" applyAlignment="1">
      <alignment wrapText="1"/>
    </xf>
    <xf numFmtId="0" fontId="5" fillId="2" borderId="17" xfId="0" applyFont="1" applyFill="1" applyBorder="1" applyAlignment="1">
      <alignment wrapText="1"/>
    </xf>
    <xf numFmtId="0" fontId="5" fillId="2" borderId="19" xfId="0" applyFont="1" applyFill="1" applyBorder="1" applyAlignment="1">
      <alignment wrapText="1"/>
    </xf>
    <xf numFmtId="0" fontId="5" fillId="2" borderId="22" xfId="0" applyFont="1" applyFill="1" applyBorder="1" applyAlignment="1">
      <alignment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21" xfId="0" applyFont="1" applyFill="1" applyBorder="1" applyAlignment="1">
      <alignment wrapText="1"/>
    </xf>
    <xf numFmtId="5" fontId="12" fillId="3" borderId="9" xfId="5" applyNumberFormat="1" applyFont="1" applyFill="1" applyBorder="1" applyAlignment="1">
      <alignment wrapText="1"/>
    </xf>
    <xf numFmtId="0" fontId="20" fillId="0" borderId="0" xfId="0" applyFont="1" applyBorder="1" applyAlignment="1">
      <alignment wrapText="1"/>
    </xf>
    <xf numFmtId="0" fontId="12" fillId="3" borderId="12" xfId="0" applyFont="1" applyFill="1" applyBorder="1" applyAlignment="1">
      <alignment wrapText="1"/>
    </xf>
    <xf numFmtId="5" fontId="12" fillId="3" borderId="4" xfId="5" applyNumberFormat="1" applyFont="1" applyFill="1" applyBorder="1" applyAlignment="1">
      <alignment wrapText="1"/>
    </xf>
    <xf numFmtId="0" fontId="26" fillId="0" borderId="32" xfId="0" applyFont="1" applyFill="1" applyBorder="1" applyAlignment="1">
      <alignment horizontal="left" vertical="top" wrapText="1"/>
    </xf>
    <xf numFmtId="0" fontId="0" fillId="0" borderId="26" xfId="0" applyFont="1" applyFill="1" applyBorder="1" applyAlignment="1">
      <alignment horizontal="left" vertical="top" wrapText="1"/>
    </xf>
    <xf numFmtId="0" fontId="5" fillId="2" borderId="5" xfId="0" applyFont="1" applyFill="1" applyBorder="1" applyAlignment="1">
      <alignment horizontal="center" wrapText="1"/>
    </xf>
    <xf numFmtId="0" fontId="5" fillId="2" borderId="26"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6" xfId="0" applyFont="1" applyFill="1" applyBorder="1" applyAlignment="1">
      <alignment horizontal="center"/>
    </xf>
    <xf numFmtId="0" fontId="7" fillId="2" borderId="6" xfId="0" applyFont="1" applyFill="1" applyBorder="1" applyAlignment="1">
      <alignment horizontal="center"/>
    </xf>
    <xf numFmtId="0" fontId="7" fillId="2" borderId="35"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21" fillId="0" borderId="0" xfId="0" applyFont="1" applyAlignment="1">
      <alignment horizontal="center" vertical="center"/>
    </xf>
    <xf numFmtId="0" fontId="2"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25" xfId="0" applyFont="1" applyFill="1" applyBorder="1" applyAlignment="1">
      <alignment horizontal="center" vertical="center"/>
    </xf>
    <xf numFmtId="0" fontId="6" fillId="0" borderId="5" xfId="0" applyFont="1" applyBorder="1" applyAlignment="1">
      <alignment horizontal="center" wrapText="1"/>
    </xf>
    <xf numFmtId="0" fontId="0" fillId="0" borderId="27" xfId="0" applyBorder="1"/>
    <xf numFmtId="0" fontId="6" fillId="0" borderId="5" xfId="0" applyFont="1" applyFill="1" applyBorder="1" applyAlignment="1">
      <alignment horizontal="center" wrapText="1"/>
    </xf>
    <xf numFmtId="0" fontId="6" fillId="0" borderId="27" xfId="0" applyFont="1" applyFill="1" applyBorder="1" applyAlignment="1">
      <alignment horizontal="center" wrapText="1"/>
    </xf>
    <xf numFmtId="0" fontId="6" fillId="0" borderId="1" xfId="0" applyFont="1" applyBorder="1" applyAlignment="1">
      <alignment horizontal="center" wrapText="1"/>
    </xf>
    <xf numFmtId="0" fontId="22" fillId="6" borderId="23"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11" fillId="6" borderId="28"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5" fillId="2" borderId="27" xfId="0" applyFont="1" applyFill="1" applyBorder="1" applyAlignment="1">
      <alignment horizontal="center"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22"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66" xfId="0" applyFont="1" applyFill="1" applyBorder="1" applyAlignment="1">
      <alignment horizontal="center" vertical="center"/>
    </xf>
    <xf numFmtId="0" fontId="10" fillId="6" borderId="67" xfId="0" applyFont="1" applyFill="1" applyBorder="1" applyAlignment="1">
      <alignment horizontal="center" vertical="center"/>
    </xf>
    <xf numFmtId="0" fontId="10" fillId="6" borderId="68" xfId="0" applyFont="1" applyFill="1" applyBorder="1" applyAlignment="1">
      <alignment horizontal="center" vertical="center"/>
    </xf>
    <xf numFmtId="0" fontId="20" fillId="0" borderId="0" xfId="0" applyFont="1" applyAlignment="1">
      <alignment horizontal="left" wrapText="1"/>
    </xf>
    <xf numFmtId="0" fontId="6" fillId="0" borderId="24" xfId="0" applyFont="1" applyBorder="1" applyAlignment="1">
      <alignment horizontal="center" wrapText="1"/>
    </xf>
    <xf numFmtId="0" fontId="6" fillId="3" borderId="48" xfId="0" applyFont="1" applyFill="1" applyBorder="1" applyAlignment="1">
      <alignment horizontal="center" wrapText="1"/>
    </xf>
    <xf numFmtId="0" fontId="6" fillId="3" borderId="44" xfId="0" applyFont="1" applyFill="1" applyBorder="1" applyAlignment="1">
      <alignment horizontal="center" wrapText="1"/>
    </xf>
    <xf numFmtId="0" fontId="5" fillId="0" borderId="0" xfId="0" applyFont="1" applyAlignment="1">
      <alignment horizontal="left"/>
    </xf>
    <xf numFmtId="0" fontId="2" fillId="6" borderId="59"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5" fillId="0" borderId="0" xfId="0" applyFont="1" applyAlignment="1">
      <alignment horizontal="left" vertical="top" wrapText="1"/>
    </xf>
    <xf numFmtId="0" fontId="12" fillId="0" borderId="0" xfId="0" applyFont="1" applyAlignment="1">
      <alignment horizontal="left"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17" xfId="0" applyFont="1" applyFill="1" applyBorder="1" applyAlignment="1">
      <alignment horizontal="center"/>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28" fillId="2" borderId="5" xfId="0" applyFont="1" applyFill="1" applyBorder="1" applyAlignment="1">
      <alignment horizontal="left"/>
    </xf>
    <xf numFmtId="0" fontId="28" fillId="2" borderId="26" xfId="0" applyFont="1" applyFill="1" applyBorder="1" applyAlignment="1">
      <alignment horizontal="left"/>
    </xf>
    <xf numFmtId="0" fontId="28" fillId="2" borderId="6" xfId="0" applyFont="1" applyFill="1" applyBorder="1" applyAlignment="1">
      <alignment horizontal="left"/>
    </xf>
    <xf numFmtId="0" fontId="22" fillId="6" borderId="45" xfId="0" applyFont="1" applyFill="1" applyBorder="1" applyAlignment="1">
      <alignment horizontal="center" vertical="center"/>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6" fillId="0" borderId="35" xfId="0" applyFont="1" applyBorder="1" applyAlignment="1">
      <alignment horizontal="center" wrapText="1"/>
    </xf>
    <xf numFmtId="0" fontId="6" fillId="0" borderId="29" xfId="0" applyFont="1" applyBorder="1" applyAlignment="1">
      <alignment horizontal="center" wrapText="1"/>
    </xf>
    <xf numFmtId="0" fontId="6" fillId="0" borderId="36" xfId="0" applyFont="1" applyBorder="1" applyAlignment="1">
      <alignment horizontal="center" wrapText="1"/>
    </xf>
    <xf numFmtId="0" fontId="6" fillId="3" borderId="20" xfId="0" applyFont="1" applyFill="1" applyBorder="1" applyAlignment="1">
      <alignment horizontal="center" wrapText="1"/>
    </xf>
    <xf numFmtId="0" fontId="6" fillId="0" borderId="46" xfId="0" applyFont="1" applyBorder="1" applyAlignment="1">
      <alignment horizontal="center" wrapText="1"/>
    </xf>
    <xf numFmtId="0" fontId="6" fillId="0" borderId="18" xfId="0" applyFont="1" applyBorder="1" applyAlignment="1">
      <alignment horizontal="center" wrapText="1"/>
    </xf>
    <xf numFmtId="0" fontId="6" fillId="0" borderId="46" xfId="0" applyFont="1" applyFill="1" applyBorder="1" applyAlignment="1">
      <alignment horizontal="center" wrapText="1"/>
    </xf>
    <xf numFmtId="0" fontId="6" fillId="0" borderId="18" xfId="0" applyFont="1" applyFill="1" applyBorder="1" applyAlignment="1">
      <alignment horizontal="center" wrapText="1"/>
    </xf>
    <xf numFmtId="0" fontId="6" fillId="3" borderId="2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2" fillId="6" borderId="46" xfId="0" applyFont="1" applyFill="1" applyBorder="1" applyAlignment="1">
      <alignment horizontal="center" vertical="center"/>
    </xf>
    <xf numFmtId="0" fontId="22" fillId="6" borderId="48" xfId="0" applyFont="1" applyFill="1" applyBorder="1" applyAlignment="1">
      <alignment horizontal="center" vertical="center"/>
    </xf>
    <xf numFmtId="0" fontId="5" fillId="0" borderId="0" xfId="0" applyFont="1" applyAlignment="1">
      <alignment horizontal="left" vertical="top"/>
    </xf>
    <xf numFmtId="0" fontId="6" fillId="3" borderId="24"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0" borderId="2" xfId="0" applyFont="1" applyBorder="1" applyAlignment="1">
      <alignment horizontal="center" wrapText="1"/>
    </xf>
    <xf numFmtId="0" fontId="6" fillId="0" borderId="10" xfId="0" applyFont="1" applyBorder="1" applyAlignment="1">
      <alignment horizontal="center" wrapText="1"/>
    </xf>
    <xf numFmtId="0" fontId="6" fillId="2" borderId="5" xfId="0" applyFont="1" applyFill="1" applyBorder="1" applyAlignment="1">
      <alignment horizontal="center" wrapText="1"/>
    </xf>
    <xf numFmtId="0" fontId="6" fillId="2" borderId="26" xfId="0" applyFont="1" applyFill="1" applyBorder="1" applyAlignment="1">
      <alignment horizontal="center" wrapText="1"/>
    </xf>
    <xf numFmtId="0" fontId="6" fillId="2" borderId="6"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22" fillId="6" borderId="2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48" xfId="0" applyFont="1" applyFill="1" applyBorder="1" applyAlignment="1">
      <alignment horizontal="center" wrapText="1"/>
    </xf>
    <xf numFmtId="0" fontId="6" fillId="0" borderId="20" xfId="0" applyFont="1" applyFill="1" applyBorder="1" applyAlignment="1">
      <alignment horizontal="center" wrapText="1"/>
    </xf>
    <xf numFmtId="0" fontId="6" fillId="0" borderId="4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8" xfId="0" applyFont="1" applyFill="1" applyBorder="1" applyAlignment="1">
      <alignment horizontal="center" wrapText="1"/>
    </xf>
    <xf numFmtId="0" fontId="6" fillId="4" borderId="5" xfId="0" applyFont="1" applyFill="1" applyBorder="1" applyAlignment="1">
      <alignment horizontal="center"/>
    </xf>
    <xf numFmtId="0" fontId="6" fillId="4" borderId="27" xfId="0" applyFont="1" applyFill="1" applyBorder="1" applyAlignment="1">
      <alignment horizontal="center"/>
    </xf>
    <xf numFmtId="0" fontId="6" fillId="0" borderId="12" xfId="0" applyFont="1" applyFill="1" applyBorder="1" applyAlignment="1">
      <alignment horizontal="center"/>
    </xf>
    <xf numFmtId="0" fontId="6" fillId="0" borderId="54" xfId="0" applyFont="1" applyFill="1" applyBorder="1" applyAlignment="1">
      <alignment horizontal="center"/>
    </xf>
    <xf numFmtId="0" fontId="7" fillId="4" borderId="5" xfId="0" applyFont="1" applyFill="1" applyBorder="1" applyAlignment="1">
      <alignment horizontal="center"/>
    </xf>
    <xf numFmtId="0" fontId="7" fillId="4" borderId="27" xfId="0" applyFont="1" applyFill="1" applyBorder="1" applyAlignment="1">
      <alignment horizontal="center"/>
    </xf>
    <xf numFmtId="0" fontId="7" fillId="0" borderId="11" xfId="0" applyFont="1" applyFill="1" applyBorder="1" applyAlignment="1">
      <alignment horizontal="center"/>
    </xf>
    <xf numFmtId="0" fontId="6" fillId="3" borderId="1" xfId="0" applyFont="1" applyFill="1" applyBorder="1" applyAlignment="1">
      <alignment horizontal="center"/>
    </xf>
    <xf numFmtId="0" fontId="19" fillId="2" borderId="1" xfId="0" applyFont="1" applyFill="1" applyBorder="1" applyAlignment="1">
      <alignment horizontal="center"/>
    </xf>
    <xf numFmtId="0" fontId="7" fillId="2" borderId="15" xfId="0" applyFont="1" applyFill="1" applyBorder="1" applyAlignment="1">
      <alignment horizontal="center"/>
    </xf>
    <xf numFmtId="0" fontId="7" fillId="2" borderId="24" xfId="0" applyFont="1" applyFill="1" applyBorder="1" applyAlignment="1">
      <alignment horizontal="center"/>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0" fillId="0" borderId="0" xfId="0" applyFont="1" applyFill="1" applyAlignment="1">
      <alignment horizontal="left" vertical="top" wrapText="1"/>
    </xf>
    <xf numFmtId="0" fontId="10" fillId="6" borderId="2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20" fillId="0" borderId="0" xfId="0" applyFont="1" applyFill="1" applyAlignment="1">
      <alignment horizontal="left" vertical="center" wrapText="1"/>
    </xf>
    <xf numFmtId="0" fontId="2" fillId="6" borderId="23" xfId="0" applyFont="1" applyFill="1" applyBorder="1" applyAlignment="1">
      <alignment horizontal="center" vertical="center" wrapText="1"/>
    </xf>
    <xf numFmtId="0" fontId="12" fillId="0" borderId="1" xfId="0" applyFont="1" applyBorder="1" applyAlignment="1">
      <alignment horizontal="center" wrapText="1"/>
    </xf>
    <xf numFmtId="0" fontId="20" fillId="0" borderId="0" xfId="0" applyFont="1" applyFill="1" applyAlignment="1">
      <alignment horizontal="left" wrapText="1"/>
    </xf>
    <xf numFmtId="0" fontId="22" fillId="6" borderId="59"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60" xfId="0" applyFont="1" applyFill="1" applyBorder="1" applyAlignment="1">
      <alignment horizontal="center" vertical="center" wrapText="1"/>
    </xf>
    <xf numFmtId="0" fontId="12" fillId="0" borderId="34" xfId="0" applyFont="1" applyFill="1" applyBorder="1" applyAlignment="1">
      <alignment horizontal="center" wrapText="1"/>
    </xf>
    <xf numFmtId="0" fontId="12" fillId="0" borderId="27" xfId="0" applyFont="1" applyFill="1" applyBorder="1" applyAlignment="1">
      <alignment horizontal="center" wrapText="1"/>
    </xf>
    <xf numFmtId="0" fontId="12" fillId="0" borderId="9" xfId="0" applyFont="1" applyFill="1" applyBorder="1" applyAlignment="1">
      <alignment horizontal="center" wrapText="1"/>
    </xf>
    <xf numFmtId="0" fontId="12" fillId="0" borderId="16" xfId="0" applyFont="1" applyFill="1" applyBorder="1" applyAlignment="1">
      <alignment horizontal="center" wrapText="1"/>
    </xf>
    <xf numFmtId="0" fontId="12" fillId="0" borderId="7" xfId="0" applyFont="1" applyFill="1" applyBorder="1" applyAlignment="1">
      <alignment horizontal="center" wrapText="1"/>
    </xf>
    <xf numFmtId="0" fontId="12" fillId="0" borderId="14" xfId="0" applyFont="1" applyFill="1" applyBorder="1" applyAlignment="1">
      <alignment horizontal="center" wrapText="1"/>
    </xf>
    <xf numFmtId="0" fontId="28" fillId="0" borderId="65" xfId="0" applyFont="1" applyFill="1" applyBorder="1" applyAlignment="1">
      <alignment horizontal="center" wrapText="1"/>
    </xf>
    <xf numFmtId="0" fontId="28" fillId="0" borderId="58" xfId="0" applyFont="1" applyFill="1" applyBorder="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7" fillId="2" borderId="1" xfId="0" applyFont="1" applyFill="1" applyBorder="1" applyAlignment="1">
      <alignment horizontal="center"/>
    </xf>
    <xf numFmtId="0" fontId="7" fillId="2" borderId="3" xfId="0" applyFont="1" applyFill="1" applyBorder="1" applyAlignment="1">
      <alignment horizontal="center"/>
    </xf>
    <xf numFmtId="0" fontId="3" fillId="6" borderId="23" xfId="0" applyFont="1" applyFill="1" applyBorder="1" applyAlignment="1">
      <alignment horizontal="center" vertical="center"/>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5" fontId="6" fillId="3" borderId="1" xfId="5" applyNumberFormat="1" applyFont="1" applyFill="1" applyBorder="1" applyAlignment="1">
      <alignment horizontal="center"/>
    </xf>
    <xf numFmtId="0" fontId="30" fillId="0" borderId="0" xfId="0" applyFont="1" applyFill="1" applyAlignment="1">
      <alignment horizontal="left" vertical="center" wrapText="1"/>
    </xf>
    <xf numFmtId="0" fontId="29" fillId="0" borderId="0" xfId="0" applyFont="1" applyFill="1" applyAlignment="1">
      <alignment horizontal="left" vertical="center" wrapText="1"/>
    </xf>
    <xf numFmtId="0" fontId="20" fillId="0" borderId="0" xfId="0" applyFont="1" applyFill="1" applyAlignment="1">
      <alignment horizontal="left" vertical="top"/>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6" fillId="0" borderId="5" xfId="1" applyFont="1" applyBorder="1" applyAlignment="1">
      <alignment horizontal="center" wrapText="1"/>
    </xf>
    <xf numFmtId="0" fontId="6" fillId="0" borderId="26" xfId="1" applyFont="1" applyBorder="1" applyAlignment="1">
      <alignment horizontal="center" wrapText="1"/>
    </xf>
    <xf numFmtId="0" fontId="6" fillId="0" borderId="6" xfId="1" applyFont="1" applyBorder="1" applyAlignment="1">
      <alignment horizontal="center" wrapText="1"/>
    </xf>
    <xf numFmtId="0" fontId="30" fillId="0" borderId="0" xfId="0" applyFont="1" applyAlignment="1">
      <alignment horizontal="left" vertical="center" wrapText="1"/>
    </xf>
    <xf numFmtId="0" fontId="29" fillId="0" borderId="0" xfId="0" applyFont="1" applyAlignment="1">
      <alignment horizontal="left" vertical="center" wrapText="1"/>
    </xf>
    <xf numFmtId="0" fontId="2" fillId="6" borderId="28" xfId="0" applyFont="1" applyFill="1" applyBorder="1" applyAlignment="1">
      <alignment horizontal="center" vertical="center" wrapText="1"/>
    </xf>
    <xf numFmtId="0" fontId="5" fillId="2" borderId="46" xfId="0" applyFont="1" applyFill="1" applyBorder="1" applyAlignment="1">
      <alignment wrapText="1"/>
    </xf>
    <xf numFmtId="0" fontId="0" fillId="2" borderId="42" xfId="0" applyFill="1" applyBorder="1" applyAlignment="1">
      <alignment wrapText="1"/>
    </xf>
    <xf numFmtId="0" fontId="0" fillId="2" borderId="18" xfId="0" applyFill="1" applyBorder="1" applyAlignment="1">
      <alignment wrapText="1"/>
    </xf>
    <xf numFmtId="0" fontId="5" fillId="2" borderId="48" xfId="0" applyFont="1" applyFill="1" applyBorder="1" applyAlignment="1">
      <alignment wrapText="1"/>
    </xf>
    <xf numFmtId="0" fontId="0" fillId="2" borderId="44" xfId="0" applyFill="1" applyBorder="1" applyAlignment="1">
      <alignment wrapText="1"/>
    </xf>
    <xf numFmtId="0" fontId="0" fillId="2" borderId="20" xfId="0"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xf numFmtId="0" fontId="0" fillId="2" borderId="18" xfId="0" applyFont="1" applyFill="1" applyBorder="1" applyAlignment="1">
      <alignment wrapText="1"/>
    </xf>
    <xf numFmtId="0" fontId="0" fillId="2" borderId="20" xfId="0" applyFont="1" applyFill="1" applyBorder="1" applyAlignment="1">
      <alignment wrapText="1"/>
    </xf>
    <xf numFmtId="0" fontId="0" fillId="2" borderId="42" xfId="0" applyFont="1" applyFill="1" applyBorder="1" applyAlignment="1">
      <alignment wrapText="1"/>
    </xf>
    <xf numFmtId="0" fontId="0" fillId="2" borderId="44" xfId="0" applyFont="1" applyFill="1" applyBorder="1" applyAlignment="1">
      <alignment wrapText="1"/>
    </xf>
    <xf numFmtId="0" fontId="5" fillId="2" borderId="44" xfId="0" applyFont="1" applyFill="1" applyBorder="1" applyAlignment="1">
      <alignment wrapText="1"/>
    </xf>
    <xf numFmtId="0" fontId="5" fillId="2" borderId="20" xfId="0" applyFont="1" applyFill="1" applyBorder="1" applyAlignment="1">
      <alignment wrapText="1"/>
    </xf>
    <xf numFmtId="0" fontId="6" fillId="0" borderId="31"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vertical="center" wrapText="1"/>
    </xf>
    <xf numFmtId="0" fontId="6" fillId="0" borderId="34" xfId="0" applyFont="1" applyBorder="1" applyAlignment="1">
      <alignment horizontal="center" wrapText="1"/>
    </xf>
    <xf numFmtId="0" fontId="6" fillId="0" borderId="6" xfId="0" applyFont="1" applyBorder="1" applyAlignment="1">
      <alignment horizontal="center"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9"/>
  <sheetViews>
    <sheetView topLeftCell="A34" zoomScale="110" zoomScaleNormal="110" workbookViewId="0">
      <selection activeCell="B37" sqref="B37"/>
    </sheetView>
  </sheetViews>
  <sheetFormatPr defaultRowHeight="15" x14ac:dyDescent="0.25"/>
  <cols>
    <col min="1" max="1" width="35.140625" style="103" customWidth="1"/>
    <col min="2" max="2" width="153.42578125" style="102" customWidth="1"/>
    <col min="3" max="16384" width="9.140625" style="72"/>
  </cols>
  <sheetData>
    <row r="1" spans="1:2" ht="45" customHeight="1" x14ac:dyDescent="0.25">
      <c r="A1" s="483" t="s">
        <v>479</v>
      </c>
      <c r="B1" s="483"/>
    </row>
    <row r="2" spans="1:2" ht="15" customHeight="1" x14ac:dyDescent="0.25">
      <c r="A2" s="175"/>
      <c r="B2" s="175"/>
    </row>
    <row r="3" spans="1:2" ht="20.100000000000001" customHeight="1" x14ac:dyDescent="0.25">
      <c r="A3" s="253" t="s">
        <v>134</v>
      </c>
      <c r="B3" s="99"/>
    </row>
    <row r="4" spans="1:2" ht="30" customHeight="1" x14ac:dyDescent="0.25">
      <c r="A4" s="484" t="s">
        <v>145</v>
      </c>
      <c r="B4" s="484"/>
    </row>
    <row r="5" spans="1:2" ht="30" customHeight="1" x14ac:dyDescent="0.25">
      <c r="A5" s="484" t="s">
        <v>135</v>
      </c>
      <c r="B5" s="484"/>
    </row>
    <row r="6" spans="1:2" ht="15" customHeight="1" x14ac:dyDescent="0.25">
      <c r="A6" s="484" t="s">
        <v>136</v>
      </c>
      <c r="B6" s="484"/>
    </row>
    <row r="7" spans="1:2" ht="30.75" customHeight="1" x14ac:dyDescent="0.25">
      <c r="A7" s="484" t="s">
        <v>480</v>
      </c>
      <c r="B7" s="484"/>
    </row>
    <row r="8" spans="1:2" ht="15" customHeight="1" x14ac:dyDescent="0.25">
      <c r="A8" s="484" t="s">
        <v>481</v>
      </c>
      <c r="B8" s="484"/>
    </row>
    <row r="9" spans="1:2" ht="15" customHeight="1" x14ac:dyDescent="0.25">
      <c r="A9" s="484" t="s">
        <v>495</v>
      </c>
      <c r="B9" s="484"/>
    </row>
    <row r="10" spans="1:2" ht="15" customHeight="1" x14ac:dyDescent="0.25">
      <c r="A10" s="484"/>
      <c r="B10" s="484"/>
    </row>
    <row r="11" spans="1:2" ht="18.75" x14ac:dyDescent="0.25">
      <c r="A11" s="253" t="s">
        <v>97</v>
      </c>
      <c r="B11" s="253" t="s">
        <v>98</v>
      </c>
    </row>
    <row r="12" spans="1:2" ht="45" x14ac:dyDescent="0.25">
      <c r="A12" s="87" t="s">
        <v>427</v>
      </c>
      <c r="B12" s="100" t="s">
        <v>492</v>
      </c>
    </row>
    <row r="13" spans="1:2" ht="45" x14ac:dyDescent="0.25">
      <c r="A13" s="85" t="s">
        <v>428</v>
      </c>
      <c r="B13" s="86" t="s">
        <v>493</v>
      </c>
    </row>
    <row r="14" spans="1:2" ht="92.25" customHeight="1" x14ac:dyDescent="0.25">
      <c r="A14" s="87" t="s">
        <v>429</v>
      </c>
      <c r="B14" s="100" t="s">
        <v>496</v>
      </c>
    </row>
    <row r="15" spans="1:2" ht="105" x14ac:dyDescent="0.25">
      <c r="A15" s="85" t="s">
        <v>430</v>
      </c>
      <c r="B15" s="101" t="s">
        <v>457</v>
      </c>
    </row>
    <row r="16" spans="1:2" ht="60" x14ac:dyDescent="0.25">
      <c r="A16" s="87" t="s">
        <v>431</v>
      </c>
      <c r="B16" s="100" t="s">
        <v>448</v>
      </c>
    </row>
    <row r="17" spans="1:2" ht="45" x14ac:dyDescent="0.25">
      <c r="A17" s="85" t="s">
        <v>432</v>
      </c>
      <c r="B17" s="101" t="s">
        <v>449</v>
      </c>
    </row>
    <row r="18" spans="1:2" ht="45" x14ac:dyDescent="0.25">
      <c r="A18" s="87" t="s">
        <v>433</v>
      </c>
      <c r="B18" s="100" t="s">
        <v>450</v>
      </c>
    </row>
    <row r="19" spans="1:2" ht="45" x14ac:dyDescent="0.25">
      <c r="A19" s="85" t="s">
        <v>434</v>
      </c>
      <c r="B19" s="101" t="s">
        <v>146</v>
      </c>
    </row>
    <row r="20" spans="1:2" ht="60" x14ac:dyDescent="0.25">
      <c r="A20" s="87" t="s">
        <v>435</v>
      </c>
      <c r="B20" s="100" t="s">
        <v>144</v>
      </c>
    </row>
    <row r="21" spans="1:2" ht="106.5" customHeight="1" x14ac:dyDescent="0.25">
      <c r="A21" s="85" t="s">
        <v>436</v>
      </c>
      <c r="B21" s="101" t="s">
        <v>497</v>
      </c>
    </row>
    <row r="22" spans="1:2" ht="60" x14ac:dyDescent="0.25">
      <c r="A22" s="87" t="s">
        <v>409</v>
      </c>
      <c r="B22" s="100" t="s">
        <v>139</v>
      </c>
    </row>
    <row r="23" spans="1:2" ht="75" x14ac:dyDescent="0.25">
      <c r="A23" s="85" t="s">
        <v>437</v>
      </c>
      <c r="B23" s="101" t="s">
        <v>147</v>
      </c>
    </row>
    <row r="24" spans="1:2" ht="150" x14ac:dyDescent="0.25">
      <c r="A24" s="87" t="s">
        <v>438</v>
      </c>
      <c r="B24" s="100" t="s">
        <v>498</v>
      </c>
    </row>
    <row r="25" spans="1:2" ht="45" x14ac:dyDescent="0.25">
      <c r="A25" s="85" t="s">
        <v>512</v>
      </c>
      <c r="B25" s="101" t="s">
        <v>511</v>
      </c>
    </row>
    <row r="26" spans="1:2" ht="60" x14ac:dyDescent="0.25">
      <c r="A26" s="87" t="s">
        <v>439</v>
      </c>
      <c r="B26" s="100" t="s">
        <v>474</v>
      </c>
    </row>
    <row r="27" spans="1:2" ht="75" x14ac:dyDescent="0.25">
      <c r="A27" s="85" t="s">
        <v>494</v>
      </c>
      <c r="B27" s="101" t="s">
        <v>491</v>
      </c>
    </row>
    <row r="28" spans="1:2" ht="60" x14ac:dyDescent="0.25">
      <c r="A28" s="334" t="s">
        <v>475</v>
      </c>
      <c r="B28" s="100" t="s">
        <v>499</v>
      </c>
    </row>
    <row r="29" spans="1:2" ht="45" x14ac:dyDescent="0.25">
      <c r="A29" s="85" t="s">
        <v>500</v>
      </c>
      <c r="B29" s="101" t="s">
        <v>510</v>
      </c>
    </row>
    <row r="30" spans="1:2" ht="105" x14ac:dyDescent="0.25">
      <c r="A30" s="87" t="s">
        <v>476</v>
      </c>
      <c r="B30" s="100" t="s">
        <v>423</v>
      </c>
    </row>
    <row r="31" spans="1:2" ht="75" x14ac:dyDescent="0.25">
      <c r="A31" s="85" t="s">
        <v>442</v>
      </c>
      <c r="B31" s="101" t="s">
        <v>478</v>
      </c>
    </row>
    <row r="32" spans="1:2" ht="90" x14ac:dyDescent="0.25">
      <c r="A32" s="87" t="s">
        <v>443</v>
      </c>
      <c r="B32" s="100" t="s">
        <v>424</v>
      </c>
    </row>
    <row r="33" spans="1:2" ht="60" x14ac:dyDescent="0.25">
      <c r="A33" s="85" t="s">
        <v>444</v>
      </c>
      <c r="B33" s="101" t="s">
        <v>154</v>
      </c>
    </row>
    <row r="34" spans="1:2" ht="60" x14ac:dyDescent="0.25">
      <c r="A34" s="87" t="s">
        <v>445</v>
      </c>
      <c r="B34" s="100" t="s">
        <v>150</v>
      </c>
    </row>
    <row r="35" spans="1:2" ht="60" x14ac:dyDescent="0.25">
      <c r="A35" s="85" t="s">
        <v>446</v>
      </c>
      <c r="B35" s="101" t="s">
        <v>152</v>
      </c>
    </row>
    <row r="36" spans="1:2" ht="60" x14ac:dyDescent="0.25">
      <c r="A36" s="87" t="s">
        <v>508</v>
      </c>
      <c r="B36" s="100" t="s">
        <v>456</v>
      </c>
    </row>
    <row r="37" spans="1:2" ht="90" x14ac:dyDescent="0.25">
      <c r="A37" s="85" t="s">
        <v>447</v>
      </c>
      <c r="B37" s="101" t="s">
        <v>488</v>
      </c>
    </row>
    <row r="38" spans="1:2" ht="30" x14ac:dyDescent="0.25">
      <c r="A38" s="87" t="s">
        <v>440</v>
      </c>
      <c r="B38" s="100" t="s">
        <v>110</v>
      </c>
    </row>
    <row r="39" spans="1:2" ht="75" x14ac:dyDescent="0.25">
      <c r="A39" s="85" t="s">
        <v>441</v>
      </c>
      <c r="B39" s="101" t="s">
        <v>470</v>
      </c>
    </row>
    <row r="40" spans="1:2" ht="45" x14ac:dyDescent="0.25">
      <c r="A40" s="87" t="s">
        <v>489</v>
      </c>
      <c r="B40" s="100" t="s">
        <v>490</v>
      </c>
    </row>
    <row r="41" spans="1:2" x14ac:dyDescent="0.25">
      <c r="A41" s="72"/>
      <c r="B41" s="72"/>
    </row>
    <row r="42" spans="1:2" x14ac:dyDescent="0.25">
      <c r="A42" s="72"/>
      <c r="B42" s="72"/>
    </row>
    <row r="43" spans="1:2" x14ac:dyDescent="0.25">
      <c r="A43" s="72"/>
      <c r="B43" s="72"/>
    </row>
    <row r="44" spans="1:2" x14ac:dyDescent="0.25">
      <c r="A44" s="72"/>
      <c r="B44" s="72"/>
    </row>
    <row r="45" spans="1:2" x14ac:dyDescent="0.25">
      <c r="A45" s="72"/>
      <c r="B45" s="72"/>
    </row>
    <row r="46" spans="1:2" x14ac:dyDescent="0.25">
      <c r="A46" s="72"/>
      <c r="B46" s="72"/>
    </row>
    <row r="47" spans="1:2" x14ac:dyDescent="0.25">
      <c r="A47" s="72"/>
      <c r="B47" s="72"/>
    </row>
    <row r="48" spans="1:2" x14ac:dyDescent="0.25">
      <c r="A48" s="72"/>
      <c r="B48" s="72"/>
    </row>
    <row r="49" spans="1:2" x14ac:dyDescent="0.25">
      <c r="A49" s="72"/>
      <c r="B49" s="72"/>
    </row>
  </sheetData>
  <mergeCells count="8">
    <mergeCell ref="A1:B1"/>
    <mergeCell ref="A4:B4"/>
    <mergeCell ref="A5:B5"/>
    <mergeCell ref="A6:B6"/>
    <mergeCell ref="A10:B10"/>
    <mergeCell ref="A7:B7"/>
    <mergeCell ref="A8:B8"/>
    <mergeCell ref="A9:B9"/>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81"/>
  <sheetViews>
    <sheetView workbookViewId="0">
      <selection activeCell="A2" sqref="A2"/>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22" t="s">
        <v>551</v>
      </c>
      <c r="B1" s="523"/>
      <c r="C1" s="523"/>
      <c r="D1" s="523"/>
      <c r="E1" s="523"/>
      <c r="F1" s="523"/>
      <c r="G1" s="523"/>
      <c r="H1" s="523"/>
      <c r="I1" s="523"/>
      <c r="J1" s="523"/>
      <c r="K1" s="524"/>
    </row>
    <row r="2" spans="1:11" s="5" customFormat="1" ht="38.25" customHeight="1" x14ac:dyDescent="0.2">
      <c r="A2" s="16" t="s">
        <v>513</v>
      </c>
      <c r="B2" s="8"/>
      <c r="C2" s="503" t="s">
        <v>0</v>
      </c>
      <c r="D2" s="503"/>
      <c r="E2" s="503" t="s">
        <v>2</v>
      </c>
      <c r="F2" s="503"/>
      <c r="G2" s="503" t="s">
        <v>1</v>
      </c>
      <c r="H2" s="503"/>
      <c r="I2" s="501" t="s">
        <v>3</v>
      </c>
      <c r="J2" s="502"/>
      <c r="K2" s="48"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517</v>
      </c>
      <c r="B4" s="9"/>
      <c r="C4" s="488"/>
      <c r="D4" s="489"/>
      <c r="E4" s="489"/>
      <c r="F4" s="489"/>
      <c r="G4" s="489"/>
      <c r="H4" s="489"/>
      <c r="I4" s="489"/>
      <c r="J4" s="489"/>
      <c r="K4" s="490"/>
    </row>
    <row r="5" spans="1:11" ht="25.5" x14ac:dyDescent="0.2">
      <c r="A5" s="17" t="s">
        <v>10</v>
      </c>
      <c r="B5" s="13" t="s">
        <v>9</v>
      </c>
      <c r="C5" s="485"/>
      <c r="D5" s="486"/>
      <c r="E5" s="486"/>
      <c r="F5" s="486"/>
      <c r="G5" s="486"/>
      <c r="H5" s="486"/>
      <c r="I5" s="486"/>
      <c r="J5" s="486"/>
      <c r="K5" s="487"/>
    </row>
    <row r="6" spans="1:11" x14ac:dyDescent="0.2">
      <c r="A6" s="19" t="s">
        <v>5</v>
      </c>
      <c r="B6" s="10" t="s">
        <v>8</v>
      </c>
      <c r="C6" s="11"/>
      <c r="D6" s="11"/>
      <c r="E6" s="11"/>
      <c r="F6" s="11"/>
      <c r="G6" s="11"/>
      <c r="H6" s="11"/>
      <c r="I6" s="133"/>
      <c r="J6" s="134"/>
      <c r="K6" s="20" t="s">
        <v>514</v>
      </c>
    </row>
    <row r="7" spans="1:11" x14ac:dyDescent="0.2">
      <c r="A7" s="19" t="s">
        <v>11</v>
      </c>
      <c r="B7" s="12" t="s">
        <v>6</v>
      </c>
      <c r="C7" s="11"/>
      <c r="D7" s="11"/>
      <c r="E7" s="11"/>
      <c r="F7" s="11"/>
      <c r="G7" s="11"/>
      <c r="H7" s="11"/>
      <c r="I7" s="133">
        <v>12</v>
      </c>
      <c r="J7" s="134">
        <v>5</v>
      </c>
      <c r="K7" s="20">
        <f t="shared" ref="K7" si="0">SUM(C7:J7)</f>
        <v>17</v>
      </c>
    </row>
    <row r="8" spans="1:11" ht="25.5" x14ac:dyDescent="0.2">
      <c r="A8" s="19" t="s">
        <v>12</v>
      </c>
      <c r="B8" s="12">
        <v>41.43</v>
      </c>
      <c r="C8" s="11"/>
      <c r="D8" s="11"/>
      <c r="E8" s="11"/>
      <c r="F8" s="11"/>
      <c r="G8" s="11"/>
      <c r="H8" s="11"/>
      <c r="I8" s="133"/>
      <c r="J8" s="134"/>
      <c r="K8" s="20" t="s">
        <v>514</v>
      </c>
    </row>
    <row r="9" spans="1:11" ht="25.5" x14ac:dyDescent="0.2">
      <c r="A9" s="19" t="s">
        <v>13</v>
      </c>
      <c r="B9" s="12" t="s">
        <v>7</v>
      </c>
      <c r="C9" s="11"/>
      <c r="D9" s="11"/>
      <c r="E9" s="11"/>
      <c r="F9" s="11"/>
      <c r="G9" s="11"/>
      <c r="H9" s="11"/>
      <c r="I9" s="133"/>
      <c r="J9" s="134"/>
      <c r="K9" s="20" t="s">
        <v>514</v>
      </c>
    </row>
    <row r="10" spans="1:11" ht="25.5" x14ac:dyDescent="0.2">
      <c r="A10" s="19" t="s">
        <v>14</v>
      </c>
      <c r="B10" s="12" t="s">
        <v>20</v>
      </c>
      <c r="C10" s="11"/>
      <c r="D10" s="11"/>
      <c r="E10" s="11"/>
      <c r="F10" s="11"/>
      <c r="G10" s="11"/>
      <c r="H10" s="11"/>
      <c r="I10" s="133"/>
      <c r="J10" s="134"/>
      <c r="K10" s="20" t="s">
        <v>514</v>
      </c>
    </row>
    <row r="11" spans="1:11" x14ac:dyDescent="0.2">
      <c r="A11" s="19" t="s">
        <v>15</v>
      </c>
      <c r="B11" s="12">
        <v>62.65</v>
      </c>
      <c r="C11" s="11"/>
      <c r="D11" s="11"/>
      <c r="E11" s="11"/>
      <c r="F11" s="11"/>
      <c r="G11" s="11"/>
      <c r="H11" s="11"/>
      <c r="I11" s="133"/>
      <c r="J11" s="134"/>
      <c r="K11" s="20" t="s">
        <v>514</v>
      </c>
    </row>
    <row r="12" spans="1:11" ht="25.5" x14ac:dyDescent="0.2">
      <c r="A12" s="19" t="s">
        <v>16</v>
      </c>
      <c r="B12" s="12">
        <v>68</v>
      </c>
      <c r="C12" s="11"/>
      <c r="D12" s="11"/>
      <c r="E12" s="11"/>
      <c r="F12" s="11"/>
      <c r="G12" s="11"/>
      <c r="H12" s="11"/>
      <c r="I12" s="133"/>
      <c r="J12" s="134"/>
      <c r="K12" s="20" t="s">
        <v>514</v>
      </c>
    </row>
    <row r="13" spans="1:11" ht="25.5" x14ac:dyDescent="0.2">
      <c r="A13" s="19" t="s">
        <v>17</v>
      </c>
      <c r="B13" s="12">
        <v>74.75</v>
      </c>
      <c r="C13" s="11"/>
      <c r="D13" s="11"/>
      <c r="E13" s="11"/>
      <c r="F13" s="11"/>
      <c r="G13" s="11"/>
      <c r="H13" s="11"/>
      <c r="I13" s="133"/>
      <c r="J13" s="134"/>
      <c r="K13" s="20" t="s">
        <v>514</v>
      </c>
    </row>
    <row r="14" spans="1:11" ht="25.5" x14ac:dyDescent="0.2">
      <c r="A14" s="19" t="s">
        <v>18</v>
      </c>
      <c r="B14" s="12">
        <v>77</v>
      </c>
      <c r="C14" s="11"/>
      <c r="D14" s="11"/>
      <c r="E14" s="11"/>
      <c r="F14" s="11"/>
      <c r="G14" s="11"/>
      <c r="H14" s="11"/>
      <c r="I14" s="133"/>
      <c r="J14" s="134"/>
      <c r="K14" s="20" t="s">
        <v>514</v>
      </c>
    </row>
    <row r="15" spans="1:11" ht="25.5" x14ac:dyDescent="0.2">
      <c r="A15" s="23" t="s">
        <v>19</v>
      </c>
      <c r="B15" s="24">
        <v>81.819999999999993</v>
      </c>
      <c r="C15" s="25"/>
      <c r="D15" s="25"/>
      <c r="E15" s="25"/>
      <c r="F15" s="25"/>
      <c r="G15" s="25"/>
      <c r="H15" s="25"/>
      <c r="I15" s="135"/>
      <c r="J15" s="136"/>
      <c r="K15" s="26" t="s">
        <v>514</v>
      </c>
    </row>
    <row r="16" spans="1:11" x14ac:dyDescent="0.2">
      <c r="A16" s="195" t="s">
        <v>120</v>
      </c>
      <c r="B16" s="185" t="s">
        <v>514</v>
      </c>
      <c r="C16" s="15" t="s">
        <v>514</v>
      </c>
      <c r="D16" s="66" t="s">
        <v>514</v>
      </c>
      <c r="E16" s="66" t="s">
        <v>514</v>
      </c>
      <c r="F16" s="66" t="s">
        <v>514</v>
      </c>
      <c r="G16" s="66" t="s">
        <v>514</v>
      </c>
      <c r="H16" s="66" t="s">
        <v>514</v>
      </c>
      <c r="I16" s="66">
        <f t="shared" ref="I16:J16" si="1">SUM(I6:I15)</f>
        <v>12</v>
      </c>
      <c r="J16" s="66">
        <f t="shared" si="1"/>
        <v>5</v>
      </c>
      <c r="K16" s="199">
        <f>SUM(K6:K15)</f>
        <v>17</v>
      </c>
    </row>
    <row r="17" spans="1:11" s="6" customFormat="1" ht="25.5" x14ac:dyDescent="0.2">
      <c r="A17" s="108" t="s">
        <v>518</v>
      </c>
      <c r="B17" s="9"/>
      <c r="C17" s="488"/>
      <c r="D17" s="489"/>
      <c r="E17" s="489"/>
      <c r="F17" s="489"/>
      <c r="G17" s="489"/>
      <c r="H17" s="489"/>
      <c r="I17" s="489"/>
      <c r="J17" s="489"/>
      <c r="K17" s="490"/>
    </row>
    <row r="18" spans="1:11" s="2" customFormat="1" ht="25.5" customHeight="1" x14ac:dyDescent="0.2">
      <c r="A18" s="17" t="s">
        <v>10</v>
      </c>
      <c r="B18" s="13" t="s">
        <v>9</v>
      </c>
      <c r="C18" s="485"/>
      <c r="D18" s="486"/>
      <c r="E18" s="486"/>
      <c r="F18" s="486"/>
      <c r="G18" s="486"/>
      <c r="H18" s="486"/>
      <c r="I18" s="486"/>
      <c r="J18" s="486"/>
      <c r="K18" s="487"/>
    </row>
    <row r="19" spans="1:11" x14ac:dyDescent="0.2">
      <c r="A19" s="19" t="s">
        <v>5</v>
      </c>
      <c r="B19" s="10" t="s">
        <v>8</v>
      </c>
      <c r="C19" s="11"/>
      <c r="D19" s="11"/>
      <c r="E19" s="11"/>
      <c r="F19" s="11"/>
      <c r="G19" s="11"/>
      <c r="H19" s="11"/>
      <c r="I19" s="133"/>
      <c r="J19" s="134"/>
      <c r="K19" s="20" t="s">
        <v>514</v>
      </c>
    </row>
    <row r="20" spans="1:11" x14ac:dyDescent="0.2">
      <c r="A20" s="19" t="s">
        <v>11</v>
      </c>
      <c r="B20" s="12" t="s">
        <v>6</v>
      </c>
      <c r="C20" s="11"/>
      <c r="D20" s="11"/>
      <c r="E20" s="11"/>
      <c r="F20" s="11"/>
      <c r="G20" s="11"/>
      <c r="H20" s="11"/>
      <c r="I20" s="133"/>
      <c r="J20" s="134"/>
      <c r="K20" s="20" t="s">
        <v>514</v>
      </c>
    </row>
    <row r="21" spans="1:11" ht="25.5" x14ac:dyDescent="0.2">
      <c r="A21" s="19" t="s">
        <v>12</v>
      </c>
      <c r="B21" s="12">
        <v>41.43</v>
      </c>
      <c r="C21" s="11"/>
      <c r="D21" s="11"/>
      <c r="E21" s="11"/>
      <c r="F21" s="11"/>
      <c r="G21" s="11"/>
      <c r="H21" s="11"/>
      <c r="I21" s="133"/>
      <c r="J21" s="134"/>
      <c r="K21" s="20" t="s">
        <v>514</v>
      </c>
    </row>
    <row r="22" spans="1:11" ht="25.5" x14ac:dyDescent="0.2">
      <c r="A22" s="19" t="s">
        <v>13</v>
      </c>
      <c r="B22" s="12" t="s">
        <v>7</v>
      </c>
      <c r="C22" s="11"/>
      <c r="D22" s="11"/>
      <c r="E22" s="11"/>
      <c r="F22" s="11"/>
      <c r="G22" s="11"/>
      <c r="H22" s="11"/>
      <c r="I22" s="133"/>
      <c r="J22" s="134"/>
      <c r="K22" s="20" t="s">
        <v>514</v>
      </c>
    </row>
    <row r="23" spans="1:11" ht="25.5" x14ac:dyDescent="0.2">
      <c r="A23" s="19" t="s">
        <v>14</v>
      </c>
      <c r="B23" s="12" t="s">
        <v>20</v>
      </c>
      <c r="C23" s="11"/>
      <c r="D23" s="11"/>
      <c r="E23" s="11"/>
      <c r="F23" s="11"/>
      <c r="G23" s="11"/>
      <c r="H23" s="11"/>
      <c r="I23" s="133"/>
      <c r="J23" s="134"/>
      <c r="K23" s="20" t="s">
        <v>514</v>
      </c>
    </row>
    <row r="24" spans="1:11" x14ac:dyDescent="0.2">
      <c r="A24" s="19" t="s">
        <v>15</v>
      </c>
      <c r="B24" s="12">
        <v>62.65</v>
      </c>
      <c r="C24" s="11"/>
      <c r="D24" s="11"/>
      <c r="E24" s="11"/>
      <c r="F24" s="11"/>
      <c r="G24" s="11">
        <v>17</v>
      </c>
      <c r="H24" s="11" t="s">
        <v>514</v>
      </c>
      <c r="I24" s="133">
        <v>30</v>
      </c>
      <c r="J24" s="134">
        <v>17</v>
      </c>
      <c r="K24" s="20">
        <f t="shared" ref="K24" si="2">SUM(C24:J24)</f>
        <v>64</v>
      </c>
    </row>
    <row r="25" spans="1:11" ht="25.5" x14ac:dyDescent="0.2">
      <c r="A25" s="19" t="s">
        <v>16</v>
      </c>
      <c r="B25" s="12">
        <v>68</v>
      </c>
      <c r="C25" s="11"/>
      <c r="D25" s="11"/>
      <c r="E25" s="11"/>
      <c r="F25" s="11"/>
      <c r="G25" s="11"/>
      <c r="H25" s="11"/>
      <c r="I25" s="133"/>
      <c r="J25" s="134"/>
      <c r="K25" s="20" t="s">
        <v>514</v>
      </c>
    </row>
    <row r="26" spans="1:11" ht="25.5" x14ac:dyDescent="0.2">
      <c r="A26" s="19" t="s">
        <v>17</v>
      </c>
      <c r="B26" s="12">
        <v>74.75</v>
      </c>
      <c r="C26" s="11"/>
      <c r="D26" s="11"/>
      <c r="E26" s="11"/>
      <c r="F26" s="11"/>
      <c r="G26" s="11"/>
      <c r="H26" s="11"/>
      <c r="I26" s="133"/>
      <c r="J26" s="134"/>
      <c r="K26" s="20" t="s">
        <v>514</v>
      </c>
    </row>
    <row r="27" spans="1:11" ht="25.5" x14ac:dyDescent="0.2">
      <c r="A27" s="19" t="s">
        <v>18</v>
      </c>
      <c r="B27" s="12">
        <v>77</v>
      </c>
      <c r="C27" s="11"/>
      <c r="D27" s="11"/>
      <c r="E27" s="11"/>
      <c r="F27" s="11"/>
      <c r="G27" s="11"/>
      <c r="H27" s="11"/>
      <c r="I27" s="133"/>
      <c r="J27" s="134"/>
      <c r="K27" s="20" t="s">
        <v>514</v>
      </c>
    </row>
    <row r="28" spans="1:11" ht="25.5" x14ac:dyDescent="0.2">
      <c r="A28" s="23" t="s">
        <v>19</v>
      </c>
      <c r="B28" s="24">
        <v>81.819999999999993</v>
      </c>
      <c r="C28" s="25"/>
      <c r="D28" s="25"/>
      <c r="E28" s="25"/>
      <c r="F28" s="25"/>
      <c r="G28" s="25"/>
      <c r="H28" s="25"/>
      <c r="I28" s="135"/>
      <c r="J28" s="136"/>
      <c r="K28" s="26" t="s">
        <v>514</v>
      </c>
    </row>
    <row r="29" spans="1:11" x14ac:dyDescent="0.2">
      <c r="A29" s="195" t="s">
        <v>120</v>
      </c>
      <c r="B29" s="185" t="s">
        <v>514</v>
      </c>
      <c r="C29" s="15" t="s">
        <v>514</v>
      </c>
      <c r="D29" s="66" t="s">
        <v>514</v>
      </c>
      <c r="E29" s="66" t="s">
        <v>514</v>
      </c>
      <c r="F29" s="66" t="s">
        <v>514</v>
      </c>
      <c r="G29" s="66">
        <f t="shared" ref="G29:J29" si="3">SUM(G19:G28)</f>
        <v>17</v>
      </c>
      <c r="H29" s="66" t="s">
        <v>514</v>
      </c>
      <c r="I29" s="66">
        <f t="shared" si="3"/>
        <v>30</v>
      </c>
      <c r="J29" s="66">
        <f t="shared" si="3"/>
        <v>17</v>
      </c>
      <c r="K29" s="199">
        <f>SUM(K19:K28)</f>
        <v>64</v>
      </c>
    </row>
    <row r="30" spans="1:11" ht="25.5" x14ac:dyDescent="0.2">
      <c r="A30" s="108" t="s">
        <v>519</v>
      </c>
      <c r="B30" s="9"/>
      <c r="C30" s="488"/>
      <c r="D30" s="489"/>
      <c r="E30" s="489"/>
      <c r="F30" s="489"/>
      <c r="G30" s="489"/>
      <c r="H30" s="489"/>
      <c r="I30" s="489"/>
      <c r="J30" s="489"/>
      <c r="K30" s="490"/>
    </row>
    <row r="31" spans="1:11" ht="25.5" x14ac:dyDescent="0.2">
      <c r="A31" s="17" t="s">
        <v>10</v>
      </c>
      <c r="B31" s="13" t="s">
        <v>9</v>
      </c>
      <c r="C31" s="485"/>
      <c r="D31" s="486"/>
      <c r="E31" s="486"/>
      <c r="F31" s="486"/>
      <c r="G31" s="486"/>
      <c r="H31" s="486"/>
      <c r="I31" s="486"/>
      <c r="J31" s="486"/>
      <c r="K31" s="487"/>
    </row>
    <row r="32" spans="1:11" x14ac:dyDescent="0.2">
      <c r="A32" s="19" t="s">
        <v>5</v>
      </c>
      <c r="B32" s="10" t="s">
        <v>8</v>
      </c>
      <c r="C32" s="11"/>
      <c r="D32" s="11"/>
      <c r="E32" s="11"/>
      <c r="F32" s="11"/>
      <c r="G32" s="11"/>
      <c r="H32" s="11"/>
      <c r="I32" s="133"/>
      <c r="J32" s="134"/>
      <c r="K32" s="20" t="s">
        <v>514</v>
      </c>
    </row>
    <row r="33" spans="1:11" x14ac:dyDescent="0.2">
      <c r="A33" s="19" t="s">
        <v>11</v>
      </c>
      <c r="B33" s="12" t="s">
        <v>6</v>
      </c>
      <c r="C33" s="11"/>
      <c r="D33" s="11"/>
      <c r="E33" s="11"/>
      <c r="F33" s="11"/>
      <c r="G33" s="11"/>
      <c r="H33" s="11"/>
      <c r="I33" s="133"/>
      <c r="J33" s="134"/>
      <c r="K33" s="20" t="s">
        <v>514</v>
      </c>
    </row>
    <row r="34" spans="1:11" ht="25.5" x14ac:dyDescent="0.2">
      <c r="A34" s="19" t="s">
        <v>12</v>
      </c>
      <c r="B34" s="12">
        <v>41.43</v>
      </c>
      <c r="C34" s="11"/>
      <c r="D34" s="11"/>
      <c r="E34" s="11"/>
      <c r="F34" s="11"/>
      <c r="G34" s="11"/>
      <c r="H34" s="11"/>
      <c r="I34" s="133"/>
      <c r="J34" s="134"/>
      <c r="K34" s="20" t="s">
        <v>514</v>
      </c>
    </row>
    <row r="35" spans="1:11" ht="25.5" x14ac:dyDescent="0.2">
      <c r="A35" s="19" t="s">
        <v>13</v>
      </c>
      <c r="B35" s="12" t="s">
        <v>7</v>
      </c>
      <c r="C35" s="11"/>
      <c r="D35" s="11"/>
      <c r="E35" s="11"/>
      <c r="F35" s="11"/>
      <c r="G35" s="11"/>
      <c r="H35" s="11"/>
      <c r="I35" s="133"/>
      <c r="J35" s="134"/>
      <c r="K35" s="20" t="s">
        <v>514</v>
      </c>
    </row>
    <row r="36" spans="1:11" ht="25.5" x14ac:dyDescent="0.2">
      <c r="A36" s="19" t="s">
        <v>14</v>
      </c>
      <c r="B36" s="12" t="s">
        <v>20</v>
      </c>
      <c r="C36" s="11"/>
      <c r="D36" s="11"/>
      <c r="E36" s="11"/>
      <c r="F36" s="11"/>
      <c r="G36" s="11">
        <v>3</v>
      </c>
      <c r="H36" s="11" t="s">
        <v>514</v>
      </c>
      <c r="I36" s="133"/>
      <c r="J36" s="134"/>
      <c r="K36" s="20">
        <f t="shared" ref="K36:K41" si="4">SUM(C36:J36)</f>
        <v>3</v>
      </c>
    </row>
    <row r="37" spans="1:11" x14ac:dyDescent="0.2">
      <c r="A37" s="19" t="s">
        <v>15</v>
      </c>
      <c r="B37" s="12">
        <v>62.65</v>
      </c>
      <c r="C37" s="11"/>
      <c r="D37" s="11"/>
      <c r="E37" s="11"/>
      <c r="F37" s="11"/>
      <c r="G37" s="11"/>
      <c r="H37" s="11"/>
      <c r="I37" s="133"/>
      <c r="J37" s="134"/>
      <c r="K37" s="20" t="s">
        <v>514</v>
      </c>
    </row>
    <row r="38" spans="1:11" ht="25.5" x14ac:dyDescent="0.2">
      <c r="A38" s="19" t="s">
        <v>16</v>
      </c>
      <c r="B38" s="12">
        <v>68</v>
      </c>
      <c r="C38" s="11"/>
      <c r="D38" s="11"/>
      <c r="E38" s="11"/>
      <c r="F38" s="11"/>
      <c r="G38" s="11"/>
      <c r="H38" s="11"/>
      <c r="I38" s="133"/>
      <c r="J38" s="134"/>
      <c r="K38" s="20" t="s">
        <v>514</v>
      </c>
    </row>
    <row r="39" spans="1:11" ht="25.5" x14ac:dyDescent="0.2">
      <c r="A39" s="19" t="s">
        <v>17</v>
      </c>
      <c r="B39" s="12">
        <v>74.75</v>
      </c>
      <c r="C39" s="11"/>
      <c r="D39" s="11"/>
      <c r="E39" s="11"/>
      <c r="F39" s="11"/>
      <c r="G39" s="11"/>
      <c r="H39" s="11"/>
      <c r="I39" s="133"/>
      <c r="J39" s="134"/>
      <c r="K39" s="20" t="s">
        <v>514</v>
      </c>
    </row>
    <row r="40" spans="1:11" ht="25.5" x14ac:dyDescent="0.2">
      <c r="A40" s="19" t="s">
        <v>18</v>
      </c>
      <c r="B40" s="12">
        <v>77</v>
      </c>
      <c r="C40" s="11"/>
      <c r="D40" s="11"/>
      <c r="E40" s="11"/>
      <c r="F40" s="11"/>
      <c r="G40" s="11"/>
      <c r="H40" s="11"/>
      <c r="I40" s="133"/>
      <c r="J40" s="134"/>
      <c r="K40" s="20" t="s">
        <v>514</v>
      </c>
    </row>
    <row r="41" spans="1:11" ht="25.5" x14ac:dyDescent="0.2">
      <c r="A41" s="23" t="s">
        <v>19</v>
      </c>
      <c r="B41" s="24">
        <v>81.819999999999993</v>
      </c>
      <c r="C41" s="25"/>
      <c r="D41" s="25"/>
      <c r="E41" s="25"/>
      <c r="F41" s="25"/>
      <c r="G41" s="25"/>
      <c r="H41" s="25"/>
      <c r="I41" s="135">
        <v>2</v>
      </c>
      <c r="J41" s="136" t="s">
        <v>514</v>
      </c>
      <c r="K41" s="26">
        <f t="shared" si="4"/>
        <v>2</v>
      </c>
    </row>
    <row r="42" spans="1:11" ht="13.5" thickBot="1" x14ac:dyDescent="0.25">
      <c r="A42" s="195" t="s">
        <v>120</v>
      </c>
      <c r="B42" s="185" t="s">
        <v>514</v>
      </c>
      <c r="C42" s="15" t="s">
        <v>514</v>
      </c>
      <c r="D42" s="66" t="s">
        <v>514</v>
      </c>
      <c r="E42" s="66" t="s">
        <v>514</v>
      </c>
      <c r="F42" s="66" t="s">
        <v>514</v>
      </c>
      <c r="G42" s="66">
        <f t="shared" ref="G42:I42" si="5">SUM(G32:G41)</f>
        <v>3</v>
      </c>
      <c r="H42" s="66" t="s">
        <v>514</v>
      </c>
      <c r="I42" s="66">
        <f t="shared" si="5"/>
        <v>2</v>
      </c>
      <c r="J42" s="66" t="s">
        <v>514</v>
      </c>
      <c r="K42" s="199">
        <f>SUM(K32:K41)</f>
        <v>5</v>
      </c>
    </row>
    <row r="43" spans="1:11" ht="25.5" x14ac:dyDescent="0.2">
      <c r="A43" s="123" t="s">
        <v>520</v>
      </c>
      <c r="B43" s="50"/>
      <c r="C43" s="491"/>
      <c r="D43" s="492"/>
      <c r="E43" s="492"/>
      <c r="F43" s="492"/>
      <c r="G43" s="492"/>
      <c r="H43" s="492"/>
      <c r="I43" s="492"/>
      <c r="J43" s="492"/>
      <c r="K43" s="493"/>
    </row>
    <row r="44" spans="1:11" ht="25.5" x14ac:dyDescent="0.2">
      <c r="A44" s="17" t="s">
        <v>10</v>
      </c>
      <c r="B44" s="13" t="s">
        <v>9</v>
      </c>
      <c r="C44" s="485"/>
      <c r="D44" s="486"/>
      <c r="E44" s="486"/>
      <c r="F44" s="486"/>
      <c r="G44" s="486"/>
      <c r="H44" s="486"/>
      <c r="I44" s="486"/>
      <c r="J44" s="486"/>
      <c r="K44" s="487"/>
    </row>
    <row r="45" spans="1:11" x14ac:dyDescent="0.2">
      <c r="A45" s="19" t="s">
        <v>5</v>
      </c>
      <c r="B45" s="10" t="s">
        <v>8</v>
      </c>
      <c r="C45" s="11"/>
      <c r="D45" s="11"/>
      <c r="E45" s="11"/>
      <c r="F45" s="11"/>
      <c r="G45" s="11"/>
      <c r="H45" s="11"/>
      <c r="I45" s="133"/>
      <c r="J45" s="134"/>
      <c r="K45" s="20" t="s">
        <v>514</v>
      </c>
    </row>
    <row r="46" spans="1:11" x14ac:dyDescent="0.2">
      <c r="A46" s="19" t="s">
        <v>11</v>
      </c>
      <c r="B46" s="12" t="s">
        <v>6</v>
      </c>
      <c r="C46" s="11">
        <v>1</v>
      </c>
      <c r="D46" s="11" t="s">
        <v>514</v>
      </c>
      <c r="E46" s="11"/>
      <c r="F46" s="11"/>
      <c r="G46" s="11">
        <v>11</v>
      </c>
      <c r="H46" s="11" t="s">
        <v>514</v>
      </c>
      <c r="I46" s="133">
        <v>2</v>
      </c>
      <c r="J46" s="134">
        <v>6</v>
      </c>
      <c r="K46" s="20">
        <f t="shared" ref="K46" si="6">SUM(C46:J46)</f>
        <v>20</v>
      </c>
    </row>
    <row r="47" spans="1:11" ht="25.5" x14ac:dyDescent="0.2">
      <c r="A47" s="19" t="s">
        <v>12</v>
      </c>
      <c r="B47" s="12">
        <v>41.43</v>
      </c>
      <c r="C47" s="11"/>
      <c r="D47" s="11"/>
      <c r="E47" s="11"/>
      <c r="F47" s="11"/>
      <c r="G47" s="11"/>
      <c r="H47" s="11"/>
      <c r="I47" s="133"/>
      <c r="J47" s="134"/>
      <c r="K47" s="20" t="s">
        <v>514</v>
      </c>
    </row>
    <row r="48" spans="1:11" ht="25.5" x14ac:dyDescent="0.2">
      <c r="A48" s="19" t="s">
        <v>13</v>
      </c>
      <c r="B48" s="12" t="s">
        <v>7</v>
      </c>
      <c r="C48" s="11"/>
      <c r="D48" s="11"/>
      <c r="E48" s="11"/>
      <c r="F48" s="11"/>
      <c r="G48" s="11"/>
      <c r="H48" s="11"/>
      <c r="I48" s="133"/>
      <c r="J48" s="134"/>
      <c r="K48" s="20" t="s">
        <v>514</v>
      </c>
    </row>
    <row r="49" spans="1:11" ht="25.5" x14ac:dyDescent="0.2">
      <c r="A49" s="19" t="s">
        <v>14</v>
      </c>
      <c r="B49" s="12" t="s">
        <v>20</v>
      </c>
      <c r="C49" s="11"/>
      <c r="D49" s="11"/>
      <c r="E49" s="11"/>
      <c r="F49" s="11"/>
      <c r="G49" s="11"/>
      <c r="H49" s="11"/>
      <c r="I49" s="133"/>
      <c r="J49" s="134"/>
      <c r="K49" s="20" t="s">
        <v>514</v>
      </c>
    </row>
    <row r="50" spans="1:11" x14ac:dyDescent="0.2">
      <c r="A50" s="19" t="s">
        <v>15</v>
      </c>
      <c r="B50" s="12">
        <v>62.65</v>
      </c>
      <c r="C50" s="11"/>
      <c r="D50" s="11"/>
      <c r="E50" s="11"/>
      <c r="F50" s="11"/>
      <c r="G50" s="11"/>
      <c r="H50" s="11"/>
      <c r="I50" s="133"/>
      <c r="J50" s="134"/>
      <c r="K50" s="20" t="s">
        <v>514</v>
      </c>
    </row>
    <row r="51" spans="1:11" ht="25.5" x14ac:dyDescent="0.2">
      <c r="A51" s="19" t="s">
        <v>16</v>
      </c>
      <c r="B51" s="12">
        <v>68</v>
      </c>
      <c r="C51" s="11"/>
      <c r="D51" s="11"/>
      <c r="E51" s="11"/>
      <c r="F51" s="11"/>
      <c r="G51" s="11"/>
      <c r="H51" s="11"/>
      <c r="I51" s="133"/>
      <c r="J51" s="134"/>
      <c r="K51" s="20" t="s">
        <v>514</v>
      </c>
    </row>
    <row r="52" spans="1:11" ht="25.5" x14ac:dyDescent="0.2">
      <c r="A52" s="19" t="s">
        <v>17</v>
      </c>
      <c r="B52" s="12">
        <v>74.75</v>
      </c>
      <c r="C52" s="11"/>
      <c r="D52" s="11"/>
      <c r="E52" s="11"/>
      <c r="F52" s="11"/>
      <c r="G52" s="11"/>
      <c r="H52" s="11"/>
      <c r="I52" s="133"/>
      <c r="J52" s="134"/>
      <c r="K52" s="20" t="s">
        <v>514</v>
      </c>
    </row>
    <row r="53" spans="1:11" ht="25.5" x14ac:dyDescent="0.2">
      <c r="A53" s="19" t="s">
        <v>18</v>
      </c>
      <c r="B53" s="12">
        <v>77</v>
      </c>
      <c r="C53" s="11"/>
      <c r="D53" s="11"/>
      <c r="E53" s="11"/>
      <c r="F53" s="11"/>
      <c r="G53" s="11"/>
      <c r="H53" s="11"/>
      <c r="I53" s="133"/>
      <c r="J53" s="134"/>
      <c r="K53" s="20" t="s">
        <v>514</v>
      </c>
    </row>
    <row r="54" spans="1:11" ht="25.5" x14ac:dyDescent="0.2">
      <c r="A54" s="19" t="s">
        <v>19</v>
      </c>
      <c r="B54" s="12">
        <v>81.819999999999993</v>
      </c>
      <c r="C54" s="11"/>
      <c r="D54" s="11"/>
      <c r="E54" s="11"/>
      <c r="F54" s="11"/>
      <c r="G54" s="11"/>
      <c r="H54" s="11"/>
      <c r="I54" s="133"/>
      <c r="J54" s="134"/>
      <c r="K54" s="20" t="s">
        <v>514</v>
      </c>
    </row>
    <row r="55" spans="1:11" x14ac:dyDescent="0.2">
      <c r="A55" s="124" t="s">
        <v>120</v>
      </c>
      <c r="B55" s="192" t="s">
        <v>514</v>
      </c>
      <c r="C55" s="15">
        <f>SUM(C45:C54)</f>
        <v>1</v>
      </c>
      <c r="D55" s="15" t="s">
        <v>514</v>
      </c>
      <c r="E55" s="15" t="s">
        <v>514</v>
      </c>
      <c r="F55" s="15" t="s">
        <v>514</v>
      </c>
      <c r="G55" s="15">
        <f t="shared" ref="G55:J55" si="7">SUM(G45:G54)</f>
        <v>11</v>
      </c>
      <c r="H55" s="15" t="s">
        <v>514</v>
      </c>
      <c r="I55" s="15">
        <f t="shared" si="7"/>
        <v>2</v>
      </c>
      <c r="J55" s="15">
        <f t="shared" si="7"/>
        <v>6</v>
      </c>
      <c r="K55" s="189">
        <f>SUM(K45:K54)</f>
        <v>20</v>
      </c>
    </row>
    <row r="56" spans="1:11" x14ac:dyDescent="0.2">
      <c r="A56" s="385" t="s">
        <v>523</v>
      </c>
      <c r="B56" s="9"/>
      <c r="C56" s="488"/>
      <c r="D56" s="489"/>
      <c r="E56" s="489"/>
      <c r="F56" s="489"/>
      <c r="G56" s="489"/>
      <c r="H56" s="489"/>
      <c r="I56" s="489"/>
      <c r="J56" s="489"/>
      <c r="K56" s="490"/>
    </row>
    <row r="57" spans="1:11" ht="25.5" x14ac:dyDescent="0.2">
      <c r="A57" s="17" t="s">
        <v>10</v>
      </c>
      <c r="B57" s="13" t="s">
        <v>9</v>
      </c>
      <c r="C57" s="485"/>
      <c r="D57" s="486"/>
      <c r="E57" s="486"/>
      <c r="F57" s="486"/>
      <c r="G57" s="486"/>
      <c r="H57" s="486"/>
      <c r="I57" s="486"/>
      <c r="J57" s="486"/>
      <c r="K57" s="487"/>
    </row>
    <row r="58" spans="1:11" x14ac:dyDescent="0.2">
      <c r="A58" s="19" t="s">
        <v>5</v>
      </c>
      <c r="B58" s="10" t="s">
        <v>8</v>
      </c>
      <c r="C58" s="11"/>
      <c r="D58" s="11"/>
      <c r="E58" s="11"/>
      <c r="F58" s="11"/>
      <c r="G58" s="11"/>
      <c r="H58" s="11"/>
      <c r="I58" s="133"/>
      <c r="J58" s="134"/>
      <c r="K58" s="20" t="s">
        <v>514</v>
      </c>
    </row>
    <row r="59" spans="1:11" x14ac:dyDescent="0.2">
      <c r="A59" s="19" t="s">
        <v>11</v>
      </c>
      <c r="B59" s="12" t="s">
        <v>6</v>
      </c>
      <c r="C59" s="11"/>
      <c r="D59" s="11"/>
      <c r="E59" s="11"/>
      <c r="F59" s="11"/>
      <c r="G59" s="11"/>
      <c r="H59" s="11"/>
      <c r="I59" s="133">
        <v>3</v>
      </c>
      <c r="J59" s="134" t="s">
        <v>514</v>
      </c>
      <c r="K59" s="20">
        <f t="shared" ref="K59" si="8">SUM(C59:J59)</f>
        <v>3</v>
      </c>
    </row>
    <row r="60" spans="1:11" ht="25.5" x14ac:dyDescent="0.2">
      <c r="A60" s="19" t="s">
        <v>12</v>
      </c>
      <c r="B60" s="12">
        <v>41.43</v>
      </c>
      <c r="C60" s="11"/>
      <c r="D60" s="11"/>
      <c r="E60" s="11"/>
      <c r="F60" s="11"/>
      <c r="G60" s="11"/>
      <c r="H60" s="11"/>
      <c r="I60" s="133"/>
      <c r="J60" s="134"/>
      <c r="K60" s="20" t="s">
        <v>514</v>
      </c>
    </row>
    <row r="61" spans="1:11" ht="25.5" x14ac:dyDescent="0.2">
      <c r="A61" s="19" t="s">
        <v>13</v>
      </c>
      <c r="B61" s="12" t="s">
        <v>7</v>
      </c>
      <c r="C61" s="11"/>
      <c r="D61" s="11"/>
      <c r="E61" s="11"/>
      <c r="F61" s="11"/>
      <c r="G61" s="11"/>
      <c r="H61" s="11"/>
      <c r="I61" s="133"/>
      <c r="J61" s="134"/>
      <c r="K61" s="20" t="s">
        <v>514</v>
      </c>
    </row>
    <row r="62" spans="1:11" ht="25.5" x14ac:dyDescent="0.2">
      <c r="A62" s="19" t="s">
        <v>14</v>
      </c>
      <c r="B62" s="12" t="s">
        <v>20</v>
      </c>
      <c r="C62" s="11"/>
      <c r="D62" s="11"/>
      <c r="E62" s="11"/>
      <c r="F62" s="11"/>
      <c r="G62" s="11"/>
      <c r="H62" s="11"/>
      <c r="I62" s="133"/>
      <c r="J62" s="134"/>
      <c r="K62" s="20" t="s">
        <v>514</v>
      </c>
    </row>
    <row r="63" spans="1:11" x14ac:dyDescent="0.2">
      <c r="A63" s="19" t="s">
        <v>15</v>
      </c>
      <c r="B63" s="12">
        <v>62.65</v>
      </c>
      <c r="C63" s="11"/>
      <c r="D63" s="11"/>
      <c r="E63" s="11"/>
      <c r="F63" s="11"/>
      <c r="G63" s="11"/>
      <c r="H63" s="11"/>
      <c r="I63" s="133"/>
      <c r="J63" s="134"/>
      <c r="K63" s="20" t="s">
        <v>514</v>
      </c>
    </row>
    <row r="64" spans="1:11" ht="25.5" x14ac:dyDescent="0.2">
      <c r="A64" s="19" t="s">
        <v>16</v>
      </c>
      <c r="B64" s="12">
        <v>68</v>
      </c>
      <c r="C64" s="11"/>
      <c r="D64" s="11"/>
      <c r="E64" s="11"/>
      <c r="F64" s="11"/>
      <c r="G64" s="11"/>
      <c r="H64" s="11"/>
      <c r="I64" s="133"/>
      <c r="J64" s="134"/>
      <c r="K64" s="20" t="s">
        <v>514</v>
      </c>
    </row>
    <row r="65" spans="1:11" ht="25.5" x14ac:dyDescent="0.2">
      <c r="A65" s="19" t="s">
        <v>17</v>
      </c>
      <c r="B65" s="12">
        <v>74.75</v>
      </c>
      <c r="C65" s="11"/>
      <c r="D65" s="11"/>
      <c r="E65" s="11"/>
      <c r="F65" s="11"/>
      <c r="G65" s="11"/>
      <c r="H65" s="11"/>
      <c r="I65" s="133"/>
      <c r="J65" s="134"/>
      <c r="K65" s="20" t="s">
        <v>514</v>
      </c>
    </row>
    <row r="66" spans="1:11" ht="25.5" x14ac:dyDescent="0.2">
      <c r="A66" s="19" t="s">
        <v>18</v>
      </c>
      <c r="B66" s="12">
        <v>77</v>
      </c>
      <c r="C66" s="11"/>
      <c r="D66" s="11"/>
      <c r="E66" s="11"/>
      <c r="F66" s="11"/>
      <c r="G66" s="11"/>
      <c r="H66" s="11"/>
      <c r="I66" s="133"/>
      <c r="J66" s="134"/>
      <c r="K66" s="20" t="s">
        <v>514</v>
      </c>
    </row>
    <row r="67" spans="1:11" ht="25.5" x14ac:dyDescent="0.2">
      <c r="A67" s="23" t="s">
        <v>19</v>
      </c>
      <c r="B67" s="24">
        <v>81.819999999999993</v>
      </c>
      <c r="C67" s="25"/>
      <c r="D67" s="25"/>
      <c r="E67" s="25"/>
      <c r="F67" s="25"/>
      <c r="G67" s="25"/>
      <c r="H67" s="25"/>
      <c r="I67" s="135"/>
      <c r="J67" s="136"/>
      <c r="K67" s="26" t="s">
        <v>514</v>
      </c>
    </row>
    <row r="68" spans="1:11" x14ac:dyDescent="0.2">
      <c r="A68" s="195" t="s">
        <v>120</v>
      </c>
      <c r="B68" s="185" t="s">
        <v>514</v>
      </c>
      <c r="C68" s="15" t="s">
        <v>514</v>
      </c>
      <c r="D68" s="66" t="s">
        <v>514</v>
      </c>
      <c r="E68" s="66" t="s">
        <v>514</v>
      </c>
      <c r="F68" s="66" t="s">
        <v>514</v>
      </c>
      <c r="G68" s="66" t="s">
        <v>514</v>
      </c>
      <c r="H68" s="66" t="s">
        <v>514</v>
      </c>
      <c r="I68" s="66">
        <f t="shared" ref="I68" si="9">SUM(I58:I67)</f>
        <v>3</v>
      </c>
      <c r="J68" s="66" t="s">
        <v>514</v>
      </c>
      <c r="K68" s="199">
        <f>SUM(K58:K67)</f>
        <v>3</v>
      </c>
    </row>
    <row r="69" spans="1:11" x14ac:dyDescent="0.2">
      <c r="A69" s="108" t="s">
        <v>525</v>
      </c>
      <c r="B69" s="9"/>
      <c r="C69" s="488"/>
      <c r="D69" s="489"/>
      <c r="E69" s="489"/>
      <c r="F69" s="489"/>
      <c r="G69" s="489"/>
      <c r="H69" s="489"/>
      <c r="I69" s="489"/>
      <c r="J69" s="489"/>
      <c r="K69" s="490"/>
    </row>
    <row r="70" spans="1:11" ht="25.5" x14ac:dyDescent="0.2">
      <c r="A70" s="17" t="s">
        <v>10</v>
      </c>
      <c r="B70" s="13" t="s">
        <v>9</v>
      </c>
      <c r="C70" s="485"/>
      <c r="D70" s="486"/>
      <c r="E70" s="486"/>
      <c r="F70" s="486"/>
      <c r="G70" s="486"/>
      <c r="H70" s="486"/>
      <c r="I70" s="486"/>
      <c r="J70" s="486"/>
      <c r="K70" s="487"/>
    </row>
    <row r="71" spans="1:11" x14ac:dyDescent="0.2">
      <c r="A71" s="19" t="s">
        <v>5</v>
      </c>
      <c r="B71" s="10" t="s">
        <v>8</v>
      </c>
      <c r="C71" s="177" t="s">
        <v>514</v>
      </c>
      <c r="D71" s="177" t="s">
        <v>514</v>
      </c>
      <c r="E71" s="177" t="s">
        <v>514</v>
      </c>
      <c r="F71" s="177" t="s">
        <v>514</v>
      </c>
      <c r="G71" s="177" t="s">
        <v>514</v>
      </c>
      <c r="H71" s="177" t="s">
        <v>514</v>
      </c>
      <c r="I71" s="156" t="s">
        <v>514</v>
      </c>
      <c r="J71" s="178" t="s">
        <v>514</v>
      </c>
      <c r="K71" s="176" t="s">
        <v>514</v>
      </c>
    </row>
    <row r="72" spans="1:11" x14ac:dyDescent="0.2">
      <c r="A72" s="19" t="s">
        <v>11</v>
      </c>
      <c r="B72" s="12" t="s">
        <v>6</v>
      </c>
      <c r="C72" s="177" t="s">
        <v>514</v>
      </c>
      <c r="D72" s="177" t="s">
        <v>514</v>
      </c>
      <c r="E72" s="177" t="s">
        <v>514</v>
      </c>
      <c r="F72" s="177" t="s">
        <v>514</v>
      </c>
      <c r="G72" s="177">
        <f t="shared" ref="G72:G81" si="10">SUM(G7,G20,G33,G46,G59)</f>
        <v>11</v>
      </c>
      <c r="H72" s="177" t="s">
        <v>514</v>
      </c>
      <c r="I72" s="156">
        <f t="shared" ref="I72:J81" si="11">SUM(I7,I20,I33,I46,I59)</f>
        <v>17</v>
      </c>
      <c r="J72" s="178">
        <f t="shared" si="11"/>
        <v>11</v>
      </c>
      <c r="K72" s="176">
        <f t="shared" ref="K72:K80" si="12">SUM(C72:J72)</f>
        <v>39</v>
      </c>
    </row>
    <row r="73" spans="1:11" ht="25.5" x14ac:dyDescent="0.2">
      <c r="A73" s="19" t="s">
        <v>12</v>
      </c>
      <c r="B73" s="12">
        <v>41.43</v>
      </c>
      <c r="C73" s="177" t="s">
        <v>514</v>
      </c>
      <c r="D73" s="177" t="s">
        <v>514</v>
      </c>
      <c r="E73" s="177" t="s">
        <v>514</v>
      </c>
      <c r="F73" s="177" t="s">
        <v>514</v>
      </c>
      <c r="G73" s="177" t="s">
        <v>514</v>
      </c>
      <c r="H73" s="177" t="s">
        <v>514</v>
      </c>
      <c r="I73" s="156" t="s">
        <v>514</v>
      </c>
      <c r="J73" s="178" t="s">
        <v>514</v>
      </c>
      <c r="K73" s="176" t="s">
        <v>514</v>
      </c>
    </row>
    <row r="74" spans="1:11" ht="25.5" x14ac:dyDescent="0.2">
      <c r="A74" s="19" t="s">
        <v>13</v>
      </c>
      <c r="B74" s="12" t="s">
        <v>7</v>
      </c>
      <c r="C74" s="177" t="s">
        <v>514</v>
      </c>
      <c r="D74" s="177" t="s">
        <v>514</v>
      </c>
      <c r="E74" s="177" t="s">
        <v>514</v>
      </c>
      <c r="F74" s="177" t="s">
        <v>514</v>
      </c>
      <c r="G74" s="177" t="s">
        <v>514</v>
      </c>
      <c r="H74" s="177" t="s">
        <v>514</v>
      </c>
      <c r="I74" s="156" t="s">
        <v>514</v>
      </c>
      <c r="J74" s="178" t="s">
        <v>514</v>
      </c>
      <c r="K74" s="176" t="s">
        <v>514</v>
      </c>
    </row>
    <row r="75" spans="1:11" ht="25.5" x14ac:dyDescent="0.2">
      <c r="A75" s="19" t="s">
        <v>14</v>
      </c>
      <c r="B75" s="12" t="s">
        <v>20</v>
      </c>
      <c r="C75" s="177" t="s">
        <v>514</v>
      </c>
      <c r="D75" s="177" t="s">
        <v>514</v>
      </c>
      <c r="E75" s="177" t="s">
        <v>514</v>
      </c>
      <c r="F75" s="177" t="s">
        <v>514</v>
      </c>
      <c r="G75" s="177">
        <f t="shared" si="10"/>
        <v>3</v>
      </c>
      <c r="H75" s="177" t="s">
        <v>514</v>
      </c>
      <c r="I75" s="156" t="s">
        <v>514</v>
      </c>
      <c r="J75" s="178" t="s">
        <v>514</v>
      </c>
      <c r="K75" s="176">
        <f t="shared" si="12"/>
        <v>3</v>
      </c>
    </row>
    <row r="76" spans="1:11" x14ac:dyDescent="0.2">
      <c r="A76" s="19" t="s">
        <v>15</v>
      </c>
      <c r="B76" s="12">
        <v>62.65</v>
      </c>
      <c r="C76" s="177" t="s">
        <v>514</v>
      </c>
      <c r="D76" s="177" t="s">
        <v>514</v>
      </c>
      <c r="E76" s="177" t="s">
        <v>514</v>
      </c>
      <c r="F76" s="177" t="s">
        <v>514</v>
      </c>
      <c r="G76" s="177">
        <f t="shared" si="10"/>
        <v>17</v>
      </c>
      <c r="H76" s="177" t="s">
        <v>514</v>
      </c>
      <c r="I76" s="156">
        <f t="shared" si="11"/>
        <v>30</v>
      </c>
      <c r="J76" s="178">
        <f t="shared" si="11"/>
        <v>17</v>
      </c>
      <c r="K76" s="176">
        <f t="shared" si="12"/>
        <v>64</v>
      </c>
    </row>
    <row r="77" spans="1:11" ht="25.5" x14ac:dyDescent="0.2">
      <c r="A77" s="19" t="s">
        <v>16</v>
      </c>
      <c r="B77" s="12">
        <v>68</v>
      </c>
      <c r="C77" s="177" t="s">
        <v>514</v>
      </c>
      <c r="D77" s="177" t="s">
        <v>514</v>
      </c>
      <c r="E77" s="177" t="s">
        <v>514</v>
      </c>
      <c r="F77" s="177" t="s">
        <v>514</v>
      </c>
      <c r="G77" s="177" t="s">
        <v>514</v>
      </c>
      <c r="H77" s="177" t="s">
        <v>514</v>
      </c>
      <c r="I77" s="156" t="s">
        <v>514</v>
      </c>
      <c r="J77" s="178" t="s">
        <v>514</v>
      </c>
      <c r="K77" s="176" t="s">
        <v>514</v>
      </c>
    </row>
    <row r="78" spans="1:11" ht="25.5" x14ac:dyDescent="0.2">
      <c r="A78" s="19" t="s">
        <v>17</v>
      </c>
      <c r="B78" s="12">
        <v>74.75</v>
      </c>
      <c r="C78" s="177" t="s">
        <v>514</v>
      </c>
      <c r="D78" s="177" t="s">
        <v>514</v>
      </c>
      <c r="E78" s="177" t="s">
        <v>514</v>
      </c>
      <c r="F78" s="177" t="s">
        <v>514</v>
      </c>
      <c r="G78" s="177" t="s">
        <v>514</v>
      </c>
      <c r="H78" s="177" t="s">
        <v>514</v>
      </c>
      <c r="I78" s="156" t="s">
        <v>514</v>
      </c>
      <c r="J78" s="178" t="s">
        <v>514</v>
      </c>
      <c r="K78" s="176" t="s">
        <v>514</v>
      </c>
    </row>
    <row r="79" spans="1:11" ht="25.5" x14ac:dyDescent="0.2">
      <c r="A79" s="19" t="s">
        <v>18</v>
      </c>
      <c r="B79" s="12">
        <v>77</v>
      </c>
      <c r="C79" s="177" t="s">
        <v>514</v>
      </c>
      <c r="D79" s="177" t="s">
        <v>514</v>
      </c>
      <c r="E79" s="177" t="s">
        <v>514</v>
      </c>
      <c r="F79" s="177" t="s">
        <v>514</v>
      </c>
      <c r="G79" s="177" t="s">
        <v>514</v>
      </c>
      <c r="H79" s="177" t="s">
        <v>514</v>
      </c>
      <c r="I79" s="156" t="s">
        <v>514</v>
      </c>
      <c r="J79" s="178" t="s">
        <v>514</v>
      </c>
      <c r="K79" s="176" t="s">
        <v>514</v>
      </c>
    </row>
    <row r="80" spans="1:11" ht="26.25" thickBot="1" x14ac:dyDescent="0.25">
      <c r="A80" s="23" t="s">
        <v>19</v>
      </c>
      <c r="B80" s="24">
        <v>81.819999999999993</v>
      </c>
      <c r="C80" s="179" t="s">
        <v>514</v>
      </c>
      <c r="D80" s="179" t="s">
        <v>514</v>
      </c>
      <c r="E80" s="179" t="s">
        <v>514</v>
      </c>
      <c r="F80" s="179" t="s">
        <v>514</v>
      </c>
      <c r="G80" s="179" t="s">
        <v>514</v>
      </c>
      <c r="H80" s="179" t="s">
        <v>514</v>
      </c>
      <c r="I80" s="180">
        <f t="shared" si="11"/>
        <v>2</v>
      </c>
      <c r="J80" s="181" t="s">
        <v>514</v>
      </c>
      <c r="K80" s="182">
        <f t="shared" si="12"/>
        <v>2</v>
      </c>
    </row>
    <row r="81" spans="1:11" ht="13.5" thickBot="1" x14ac:dyDescent="0.25">
      <c r="A81" s="116" t="s">
        <v>122</v>
      </c>
      <c r="B81" s="188" t="s">
        <v>514</v>
      </c>
      <c r="C81" s="117">
        <f>SUM(C16,C29,C42,C55,C68)</f>
        <v>1</v>
      </c>
      <c r="D81" s="117" t="s">
        <v>514</v>
      </c>
      <c r="E81" s="117" t="s">
        <v>514</v>
      </c>
      <c r="F81" s="117" t="s">
        <v>514</v>
      </c>
      <c r="G81" s="117">
        <f t="shared" si="10"/>
        <v>31</v>
      </c>
      <c r="H81" s="117" t="s">
        <v>514</v>
      </c>
      <c r="I81" s="117">
        <f t="shared" si="11"/>
        <v>49</v>
      </c>
      <c r="J81" s="117">
        <f t="shared" si="11"/>
        <v>28</v>
      </c>
      <c r="K81" s="118">
        <f>SUM(K71:K80)</f>
        <v>108</v>
      </c>
    </row>
  </sheetData>
  <mergeCells count="17">
    <mergeCell ref="C44:K44"/>
    <mergeCell ref="C56:K56"/>
    <mergeCell ref="C57:K57"/>
    <mergeCell ref="C69:K69"/>
    <mergeCell ref="C70:K70"/>
    <mergeCell ref="A1:K1"/>
    <mergeCell ref="C2:D2"/>
    <mergeCell ref="E2:F2"/>
    <mergeCell ref="G2:H2"/>
    <mergeCell ref="I2:J2"/>
    <mergeCell ref="C31:K31"/>
    <mergeCell ref="C43:K43"/>
    <mergeCell ref="C4:K4"/>
    <mergeCell ref="C5:K5"/>
    <mergeCell ref="C17:K17"/>
    <mergeCell ref="C18:K18"/>
    <mergeCell ref="C30:K30"/>
  </mergeCells>
  <pageMargins left="0.7" right="0.7" top="0.75" bottom="0.75" header="0.3" footer="0.3"/>
  <pageSetup paperSize="9"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Normal="100" workbookViewId="0">
      <selection activeCell="A2" sqref="A2"/>
    </sheetView>
  </sheetViews>
  <sheetFormatPr defaultRowHeight="15" x14ac:dyDescent="0.25"/>
  <cols>
    <col min="1" max="1" width="22.7109375" customWidth="1"/>
  </cols>
  <sheetData>
    <row r="1" spans="1:14" ht="30" customHeight="1" thickBot="1" x14ac:dyDescent="0.3">
      <c r="A1" s="525" t="s">
        <v>436</v>
      </c>
      <c r="B1" s="526"/>
      <c r="C1" s="526"/>
      <c r="D1" s="526"/>
      <c r="E1" s="526"/>
      <c r="F1" s="526"/>
      <c r="G1" s="526"/>
      <c r="H1" s="526"/>
      <c r="I1" s="526"/>
      <c r="J1" s="526"/>
      <c r="K1" s="526"/>
      <c r="L1" s="526"/>
      <c r="M1" s="526"/>
      <c r="N1" s="527"/>
    </row>
    <row r="2" spans="1:14" ht="30" customHeight="1" x14ac:dyDescent="0.25">
      <c r="A2" s="84" t="s">
        <v>513</v>
      </c>
      <c r="B2" s="529" t="s">
        <v>0</v>
      </c>
      <c r="C2" s="529"/>
      <c r="D2" s="529"/>
      <c r="E2" s="529" t="s">
        <v>2</v>
      </c>
      <c r="F2" s="529"/>
      <c r="G2" s="529"/>
      <c r="H2" s="529" t="s">
        <v>1</v>
      </c>
      <c r="I2" s="529"/>
      <c r="J2" s="529"/>
      <c r="K2" s="529" t="s">
        <v>126</v>
      </c>
      <c r="L2" s="529"/>
      <c r="M2" s="529"/>
      <c r="N2" s="530" t="s">
        <v>4</v>
      </c>
    </row>
    <row r="3" spans="1:14" ht="15" customHeight="1" x14ac:dyDescent="0.25">
      <c r="A3" s="16"/>
      <c r="B3" s="391" t="s">
        <v>21</v>
      </c>
      <c r="C3" s="391" t="s">
        <v>22</v>
      </c>
      <c r="D3" s="391" t="s">
        <v>4</v>
      </c>
      <c r="E3" s="391" t="s">
        <v>21</v>
      </c>
      <c r="F3" s="391" t="s">
        <v>22</v>
      </c>
      <c r="G3" s="391" t="s">
        <v>4</v>
      </c>
      <c r="H3" s="391" t="s">
        <v>21</v>
      </c>
      <c r="I3" s="391" t="s">
        <v>22</v>
      </c>
      <c r="J3" s="391" t="s">
        <v>4</v>
      </c>
      <c r="K3" s="391" t="s">
        <v>21</v>
      </c>
      <c r="L3" s="391" t="s">
        <v>22</v>
      </c>
      <c r="M3" s="391" t="s">
        <v>4</v>
      </c>
      <c r="N3" s="531"/>
    </row>
    <row r="4" spans="1:14" ht="15" customHeight="1" x14ac:dyDescent="0.25">
      <c r="A4" s="392" t="s">
        <v>517</v>
      </c>
      <c r="B4" s="354">
        <v>0.6</v>
      </c>
      <c r="C4" s="354">
        <v>0.6</v>
      </c>
      <c r="D4" s="354">
        <v>0.6</v>
      </c>
      <c r="E4" s="354">
        <v>0</v>
      </c>
      <c r="F4" s="354">
        <v>0</v>
      </c>
      <c r="G4" s="354">
        <v>0</v>
      </c>
      <c r="H4" s="354">
        <v>0.3</v>
      </c>
      <c r="I4" s="354">
        <v>0.44</v>
      </c>
      <c r="J4" s="354">
        <v>0.38</v>
      </c>
      <c r="K4" s="354">
        <v>0.16</v>
      </c>
      <c r="L4" s="354">
        <v>0.24</v>
      </c>
      <c r="M4" s="354">
        <v>0.19</v>
      </c>
      <c r="N4" s="355">
        <v>0.52</v>
      </c>
    </row>
    <row r="5" spans="1:14" ht="30" customHeight="1" x14ac:dyDescent="0.25">
      <c r="A5" s="393" t="s">
        <v>518</v>
      </c>
      <c r="B5" s="354">
        <v>0.23</v>
      </c>
      <c r="C5" s="354">
        <v>0.47</v>
      </c>
      <c r="D5" s="354">
        <v>0.32</v>
      </c>
      <c r="E5" s="354">
        <v>0</v>
      </c>
      <c r="F5" s="354">
        <v>0</v>
      </c>
      <c r="G5" s="354">
        <v>0</v>
      </c>
      <c r="H5" s="354">
        <v>0.18</v>
      </c>
      <c r="I5" s="354">
        <v>0.39</v>
      </c>
      <c r="J5" s="354">
        <v>0.3</v>
      </c>
      <c r="K5" s="354">
        <v>0</v>
      </c>
      <c r="L5" s="354">
        <v>0.17</v>
      </c>
      <c r="M5" s="354">
        <v>0.09</v>
      </c>
      <c r="N5" s="355">
        <v>0.3</v>
      </c>
    </row>
    <row r="6" spans="1:14" ht="30" customHeight="1" x14ac:dyDescent="0.25">
      <c r="A6" s="394" t="s">
        <v>519</v>
      </c>
      <c r="B6" s="395">
        <v>0.09</v>
      </c>
      <c r="C6" s="395">
        <v>0.19</v>
      </c>
      <c r="D6" s="395">
        <v>0.11</v>
      </c>
      <c r="E6" s="395">
        <v>0</v>
      </c>
      <c r="F6" s="395">
        <v>0</v>
      </c>
      <c r="G6" s="395">
        <v>0</v>
      </c>
      <c r="H6" s="395">
        <v>0.1</v>
      </c>
      <c r="I6" s="395">
        <v>0.13</v>
      </c>
      <c r="J6" s="395">
        <v>0.11</v>
      </c>
      <c r="K6" s="395">
        <v>0</v>
      </c>
      <c r="L6" s="395">
        <v>0.1</v>
      </c>
      <c r="M6" s="395">
        <v>0.06</v>
      </c>
      <c r="N6" s="396">
        <v>0.11</v>
      </c>
    </row>
    <row r="7" spans="1:14" ht="30" customHeight="1" x14ac:dyDescent="0.25">
      <c r="A7" s="393" t="s">
        <v>520</v>
      </c>
      <c r="B7" s="395">
        <v>0.53</v>
      </c>
      <c r="C7" s="395">
        <v>0.69</v>
      </c>
      <c r="D7" s="395">
        <v>0.59</v>
      </c>
      <c r="E7" s="395">
        <v>0</v>
      </c>
      <c r="F7" s="395">
        <v>0</v>
      </c>
      <c r="G7" s="395">
        <v>0</v>
      </c>
      <c r="H7" s="395">
        <v>0.16</v>
      </c>
      <c r="I7" s="395">
        <v>0.27</v>
      </c>
      <c r="J7" s="395">
        <v>0.23</v>
      </c>
      <c r="K7" s="395">
        <v>0.05</v>
      </c>
      <c r="L7" s="395">
        <v>0.27</v>
      </c>
      <c r="M7" s="395">
        <v>0.17</v>
      </c>
      <c r="N7" s="396">
        <v>0.41</v>
      </c>
    </row>
    <row r="8" spans="1:14" ht="15" customHeight="1" x14ac:dyDescent="0.25">
      <c r="A8" s="393" t="s">
        <v>521</v>
      </c>
      <c r="B8" s="395">
        <v>0.33</v>
      </c>
      <c r="C8" s="395">
        <v>0.27</v>
      </c>
      <c r="D8" s="395">
        <v>0.31</v>
      </c>
      <c r="E8" s="395">
        <v>0.05</v>
      </c>
      <c r="F8" s="395">
        <v>0</v>
      </c>
      <c r="G8" s="395">
        <v>0.05</v>
      </c>
      <c r="H8" s="395">
        <v>0.31</v>
      </c>
      <c r="I8" s="395">
        <v>0.15</v>
      </c>
      <c r="J8" s="395">
        <v>0.19</v>
      </c>
      <c r="K8" s="395">
        <v>0.5</v>
      </c>
      <c r="L8" s="395">
        <v>0</v>
      </c>
      <c r="M8" s="395">
        <v>0.14000000000000001</v>
      </c>
      <c r="N8" s="396">
        <v>0.28000000000000003</v>
      </c>
    </row>
    <row r="9" spans="1:14" ht="30" customHeight="1" x14ac:dyDescent="0.25">
      <c r="A9" s="397" t="s">
        <v>522</v>
      </c>
      <c r="B9" s="395">
        <v>0.52</v>
      </c>
      <c r="C9" s="395">
        <v>0.61</v>
      </c>
      <c r="D9" s="395">
        <v>0.56000000000000005</v>
      </c>
      <c r="E9" s="395">
        <v>0</v>
      </c>
      <c r="F9" s="395">
        <v>0</v>
      </c>
      <c r="G9" s="395">
        <v>0</v>
      </c>
      <c r="H9" s="395">
        <v>0.28999999999999998</v>
      </c>
      <c r="I9" s="395">
        <v>0</v>
      </c>
      <c r="J9" s="395">
        <v>0.28999999999999998</v>
      </c>
      <c r="K9" s="395">
        <v>0</v>
      </c>
      <c r="L9" s="395">
        <v>0</v>
      </c>
      <c r="M9" s="395">
        <v>0</v>
      </c>
      <c r="N9" s="396">
        <v>0.53</v>
      </c>
    </row>
    <row r="10" spans="1:14" ht="15" customHeight="1" x14ac:dyDescent="0.25">
      <c r="A10" s="397" t="s">
        <v>523</v>
      </c>
      <c r="B10" s="395">
        <v>0</v>
      </c>
      <c r="C10" s="395">
        <v>0</v>
      </c>
      <c r="D10" s="395">
        <v>0</v>
      </c>
      <c r="E10" s="395">
        <v>0</v>
      </c>
      <c r="F10" s="395">
        <v>0</v>
      </c>
      <c r="G10" s="395">
        <v>0</v>
      </c>
      <c r="H10" s="395">
        <v>0</v>
      </c>
      <c r="I10" s="395">
        <v>0</v>
      </c>
      <c r="J10" s="395">
        <v>0</v>
      </c>
      <c r="K10" s="395">
        <v>0.25</v>
      </c>
      <c r="L10" s="395">
        <v>0</v>
      </c>
      <c r="M10" s="395">
        <v>0.17</v>
      </c>
      <c r="N10" s="396">
        <v>0.17</v>
      </c>
    </row>
    <row r="11" spans="1:14" ht="15.75" thickBot="1" x14ac:dyDescent="0.3">
      <c r="A11" s="398" t="s">
        <v>552</v>
      </c>
      <c r="B11" s="356">
        <v>0.39</v>
      </c>
      <c r="C11" s="356">
        <v>0.5</v>
      </c>
      <c r="D11" s="356">
        <v>0.43</v>
      </c>
      <c r="E11" s="356">
        <v>0.05</v>
      </c>
      <c r="F11" s="356">
        <v>0</v>
      </c>
      <c r="G11" s="356">
        <v>0.05</v>
      </c>
      <c r="H11" s="356">
        <v>0.2</v>
      </c>
      <c r="I11" s="356">
        <v>0.32</v>
      </c>
      <c r="J11" s="356">
        <v>0.26</v>
      </c>
      <c r="K11" s="356">
        <v>0.09</v>
      </c>
      <c r="L11" s="356">
        <v>0.19</v>
      </c>
      <c r="M11" s="356">
        <v>0.14000000000000001</v>
      </c>
      <c r="N11" s="353">
        <v>0.37</v>
      </c>
    </row>
    <row r="12" spans="1:14" x14ac:dyDescent="0.25">
      <c r="A12" s="4" t="s">
        <v>514</v>
      </c>
      <c r="B12" s="191"/>
      <c r="C12" s="191"/>
      <c r="D12" s="191"/>
      <c r="E12" s="191"/>
      <c r="F12" s="191"/>
      <c r="G12" s="191"/>
      <c r="H12" s="191"/>
      <c r="I12" s="191"/>
      <c r="J12" s="191"/>
      <c r="K12" s="191"/>
      <c r="L12" s="191"/>
      <c r="M12" s="191"/>
      <c r="N12" s="191"/>
    </row>
    <row r="13" spans="1:14" x14ac:dyDescent="0.25">
      <c r="A13" s="532" t="s">
        <v>514</v>
      </c>
      <c r="B13" s="532"/>
      <c r="C13" s="532"/>
      <c r="D13" s="532"/>
      <c r="E13" s="532"/>
      <c r="F13" s="532"/>
      <c r="G13" s="532"/>
      <c r="H13" s="532"/>
      <c r="I13" s="532"/>
      <c r="J13" s="532"/>
      <c r="K13" s="532"/>
      <c r="L13" s="532"/>
      <c r="M13" s="532"/>
      <c r="N13" s="532"/>
    </row>
    <row r="14" spans="1:14" x14ac:dyDescent="0.25">
      <c r="A14" s="191"/>
      <c r="B14" s="191"/>
      <c r="C14" s="191"/>
      <c r="D14" s="191"/>
      <c r="E14" s="191"/>
      <c r="F14" s="191"/>
      <c r="G14" s="191"/>
      <c r="H14" s="191"/>
      <c r="I14" s="191"/>
      <c r="J14" s="191"/>
      <c r="K14" s="191"/>
      <c r="L14" s="191"/>
      <c r="M14" s="191"/>
      <c r="N14" s="191"/>
    </row>
    <row r="15" spans="1:14" x14ac:dyDescent="0.25">
      <c r="A15" s="190" t="s">
        <v>514</v>
      </c>
      <c r="B15" s="1"/>
      <c r="C15" s="1"/>
      <c r="D15" s="1"/>
      <c r="E15" s="1"/>
      <c r="F15" s="1"/>
      <c r="G15" s="1"/>
      <c r="H15" s="1"/>
      <c r="I15" s="1"/>
      <c r="J15" s="1"/>
      <c r="K15" s="1"/>
      <c r="L15" s="1"/>
      <c r="M15" s="1"/>
      <c r="N15" s="1"/>
    </row>
    <row r="16" spans="1:14" ht="30" customHeight="1" x14ac:dyDescent="0.25">
      <c r="A16" s="528" t="s">
        <v>514</v>
      </c>
      <c r="B16" s="528"/>
      <c r="C16" s="528"/>
      <c r="D16" s="528"/>
      <c r="E16" s="528"/>
      <c r="F16" s="528"/>
      <c r="G16" s="528"/>
      <c r="H16" s="528"/>
      <c r="I16" s="528"/>
      <c r="J16" s="528"/>
      <c r="K16" s="528"/>
      <c r="L16" s="528"/>
      <c r="M16" s="528"/>
      <c r="N16" s="528"/>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A21" sqref="A21"/>
    </sheetView>
  </sheetViews>
  <sheetFormatPr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533" t="s">
        <v>553</v>
      </c>
      <c r="B1" s="534"/>
      <c r="C1" s="535"/>
    </row>
    <row r="2" spans="1:3" ht="39.950000000000003" customHeight="1" x14ac:dyDescent="0.2">
      <c r="A2" s="16" t="s">
        <v>513</v>
      </c>
      <c r="B2" s="8"/>
      <c r="C2" s="46"/>
    </row>
    <row r="3" spans="1:3" ht="15" customHeight="1" x14ac:dyDescent="0.2">
      <c r="A3" s="17" t="s">
        <v>57</v>
      </c>
      <c r="B3" s="269" t="s">
        <v>58</v>
      </c>
      <c r="C3" s="235" t="s">
        <v>554</v>
      </c>
    </row>
    <row r="4" spans="1:3" ht="15" customHeight="1" x14ac:dyDescent="0.2">
      <c r="A4" s="183" t="s">
        <v>73</v>
      </c>
      <c r="B4" s="245">
        <v>298</v>
      </c>
      <c r="C4" s="399">
        <v>1890525</v>
      </c>
    </row>
    <row r="5" spans="1:3" ht="30" customHeight="1" x14ac:dyDescent="0.2">
      <c r="A5" s="183" t="s">
        <v>74</v>
      </c>
      <c r="B5" s="245">
        <v>121</v>
      </c>
      <c r="C5" s="399">
        <v>942131</v>
      </c>
    </row>
    <row r="6" spans="1:3" ht="30" customHeight="1" x14ac:dyDescent="0.2">
      <c r="A6" s="183" t="s">
        <v>75</v>
      </c>
      <c r="B6" s="245">
        <v>282</v>
      </c>
      <c r="C6" s="399">
        <v>11590620</v>
      </c>
    </row>
    <row r="7" spans="1:3" ht="15" customHeight="1" x14ac:dyDescent="0.2">
      <c r="A7" s="183" t="s">
        <v>76</v>
      </c>
      <c r="B7" s="245">
        <v>5</v>
      </c>
      <c r="C7" s="399">
        <v>35000</v>
      </c>
    </row>
    <row r="8" spans="1:3" ht="15" customHeight="1" x14ac:dyDescent="0.2">
      <c r="A8" s="183" t="s">
        <v>82</v>
      </c>
      <c r="B8" s="245">
        <v>37</v>
      </c>
      <c r="C8" s="399">
        <v>745250</v>
      </c>
    </row>
    <row r="9" spans="1:3" ht="15" customHeight="1" x14ac:dyDescent="0.2">
      <c r="A9" s="183" t="s">
        <v>77</v>
      </c>
      <c r="B9" s="245">
        <v>4123</v>
      </c>
      <c r="C9" s="399">
        <v>27509590</v>
      </c>
    </row>
    <row r="10" spans="1:3" ht="15" customHeight="1" x14ac:dyDescent="0.2">
      <c r="A10" s="254" t="s">
        <v>83</v>
      </c>
      <c r="B10" s="49">
        <v>3512</v>
      </c>
      <c r="C10" s="400">
        <v>18372885</v>
      </c>
    </row>
    <row r="11" spans="1:3" ht="15" customHeight="1" x14ac:dyDescent="0.2">
      <c r="A11" s="183" t="s">
        <v>78</v>
      </c>
      <c r="B11" s="245">
        <v>317</v>
      </c>
      <c r="C11" s="399">
        <v>2532520</v>
      </c>
    </row>
    <row r="12" spans="1:3" ht="15" customHeight="1" x14ac:dyDescent="0.2">
      <c r="A12" s="183" t="s">
        <v>79</v>
      </c>
      <c r="B12" s="245">
        <v>151</v>
      </c>
      <c r="C12" s="399">
        <v>7077433</v>
      </c>
    </row>
    <row r="13" spans="1:3" ht="15" customHeight="1" x14ac:dyDescent="0.2">
      <c r="A13" s="183" t="s">
        <v>80</v>
      </c>
      <c r="B13" s="245">
        <v>193</v>
      </c>
      <c r="C13" s="399">
        <v>13240650</v>
      </c>
    </row>
    <row r="14" spans="1:3" ht="15" customHeight="1" x14ac:dyDescent="0.2">
      <c r="A14" s="183" t="s">
        <v>81</v>
      </c>
      <c r="B14" s="245"/>
      <c r="C14" s="272"/>
    </row>
    <row r="15" spans="1:3" ht="15" customHeight="1" thickBot="1" x14ac:dyDescent="0.25">
      <c r="A15" s="27" t="s">
        <v>4</v>
      </c>
      <c r="B15" s="28">
        <f>SUM(B4:B9,B11:B14)</f>
        <v>5527</v>
      </c>
      <c r="C15" s="287">
        <f>((C4*B4)+(C5*B5)+(C6*B6)+(C7*B7)+(C8*B8)+(C9*B9)+(C11*B11)+(C12*B12)+(C13*B13)+(C14*B14))/B15</f>
        <v>22041372.28767867</v>
      </c>
    </row>
    <row r="16" spans="1:3" ht="15" customHeight="1" x14ac:dyDescent="0.2">
      <c r="A16" s="1"/>
      <c r="B16" s="1"/>
      <c r="C16" s="1"/>
    </row>
    <row r="17" spans="1:3" ht="15" customHeight="1" x14ac:dyDescent="0.2">
      <c r="A17" s="147" t="s">
        <v>514</v>
      </c>
      <c r="B17" s="1"/>
      <c r="C17" s="1"/>
    </row>
    <row r="18" spans="1:3" ht="39" customHeight="1" x14ac:dyDescent="0.2">
      <c r="A18" s="536" t="s">
        <v>514</v>
      </c>
      <c r="B18" s="536"/>
      <c r="C18" s="536"/>
    </row>
    <row r="19" spans="1:3" ht="30" customHeight="1" x14ac:dyDescent="0.2">
      <c r="A19" s="536" t="s">
        <v>514</v>
      </c>
      <c r="B19" s="536"/>
      <c r="C19" s="536"/>
    </row>
    <row r="20" spans="1:3" ht="38.25" customHeight="1" x14ac:dyDescent="0.2">
      <c r="A20" s="537" t="s">
        <v>514</v>
      </c>
      <c r="B20" s="516"/>
      <c r="C20" s="516"/>
    </row>
    <row r="21" spans="1:3" ht="15" customHeight="1" x14ac:dyDescent="0.2">
      <c r="A21" s="2" t="s">
        <v>514</v>
      </c>
    </row>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123"/>
  <sheetViews>
    <sheetView zoomScaleNormal="100" workbookViewId="0">
      <selection activeCell="I52" sqref="I52"/>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504" t="s">
        <v>407</v>
      </c>
      <c r="B1" s="496"/>
      <c r="C1" s="496"/>
      <c r="D1" s="496"/>
      <c r="E1" s="496"/>
      <c r="F1" s="496"/>
      <c r="G1" s="496"/>
      <c r="H1" s="496"/>
      <c r="I1" s="496"/>
      <c r="J1" s="497"/>
      <c r="K1" s="498"/>
    </row>
    <row r="2" spans="1:11" s="5" customFormat="1" ht="38.25" customHeight="1" x14ac:dyDescent="0.2">
      <c r="A2" s="58" t="s">
        <v>513</v>
      </c>
      <c r="B2" s="59"/>
      <c r="C2" s="543" t="s">
        <v>0</v>
      </c>
      <c r="D2" s="543"/>
      <c r="E2" s="543" t="s">
        <v>2</v>
      </c>
      <c r="F2" s="543"/>
      <c r="G2" s="543" t="s">
        <v>1</v>
      </c>
      <c r="H2" s="543"/>
      <c r="I2" s="541" t="s">
        <v>3</v>
      </c>
      <c r="J2" s="542"/>
      <c r="K2" s="60" t="s">
        <v>4</v>
      </c>
    </row>
    <row r="3" spans="1:11" s="5" customFormat="1" ht="13.5" thickBot="1" x14ac:dyDescent="0.25">
      <c r="A3" s="47"/>
      <c r="B3" s="51"/>
      <c r="C3" s="52" t="s">
        <v>21</v>
      </c>
      <c r="D3" s="52" t="s">
        <v>22</v>
      </c>
      <c r="E3" s="52" t="s">
        <v>21</v>
      </c>
      <c r="F3" s="52" t="s">
        <v>22</v>
      </c>
      <c r="G3" s="52" t="s">
        <v>21</v>
      </c>
      <c r="H3" s="52" t="s">
        <v>22</v>
      </c>
      <c r="I3" s="137" t="s">
        <v>21</v>
      </c>
      <c r="J3" s="137" t="s">
        <v>22</v>
      </c>
      <c r="K3" s="45"/>
    </row>
    <row r="4" spans="1:11" s="5" customFormat="1" ht="15" customHeight="1" x14ac:dyDescent="0.2">
      <c r="A4" s="123" t="s">
        <v>517</v>
      </c>
      <c r="B4" s="50"/>
      <c r="C4" s="488"/>
      <c r="D4" s="489"/>
      <c r="E4" s="489"/>
      <c r="F4" s="489"/>
      <c r="G4" s="489"/>
      <c r="H4" s="489"/>
      <c r="I4" s="489"/>
      <c r="J4" s="489"/>
      <c r="K4" s="490"/>
    </row>
    <row r="5" spans="1:11" s="5" customFormat="1" ht="25.5" customHeight="1" x14ac:dyDescent="0.2">
      <c r="A5" s="53" t="s">
        <v>10</v>
      </c>
      <c r="B5" s="54" t="s">
        <v>9</v>
      </c>
      <c r="C5" s="125"/>
      <c r="D5" s="126"/>
      <c r="E5" s="126"/>
      <c r="F5" s="126"/>
      <c r="G5" s="126"/>
      <c r="H5" s="126"/>
      <c r="I5" s="126"/>
      <c r="J5" s="126"/>
      <c r="K5" s="127"/>
    </row>
    <row r="6" spans="1:11" s="5" customFormat="1" ht="15" customHeight="1" x14ac:dyDescent="0.2">
      <c r="A6" s="19" t="s">
        <v>5</v>
      </c>
      <c r="B6" s="10" t="s">
        <v>8</v>
      </c>
      <c r="C6" s="11"/>
      <c r="D6" s="11"/>
      <c r="E6" s="11"/>
      <c r="F6" s="11"/>
      <c r="G6" s="11"/>
      <c r="H6" s="11"/>
      <c r="I6" s="133"/>
      <c r="J6" s="134"/>
      <c r="K6" s="20" t="s">
        <v>514</v>
      </c>
    </row>
    <row r="7" spans="1:11" s="5" customFormat="1" ht="15" customHeight="1" x14ac:dyDescent="0.2">
      <c r="A7" s="19" t="s">
        <v>11</v>
      </c>
      <c r="B7" s="12" t="s">
        <v>6</v>
      </c>
      <c r="C7" s="11">
        <v>109</v>
      </c>
      <c r="D7" s="11">
        <v>67</v>
      </c>
      <c r="E7" s="11"/>
      <c r="F7" s="11"/>
      <c r="G7" s="11">
        <v>98</v>
      </c>
      <c r="H7" s="11">
        <v>56</v>
      </c>
      <c r="I7" s="133">
        <v>14</v>
      </c>
      <c r="J7" s="134">
        <v>10</v>
      </c>
      <c r="K7" s="20">
        <f t="shared" ref="K7" si="0">SUM(C7:J7)</f>
        <v>354</v>
      </c>
    </row>
    <row r="8" spans="1:11" s="5" customFormat="1" ht="25.5" customHeight="1" x14ac:dyDescent="0.2">
      <c r="A8" s="19" t="s">
        <v>12</v>
      </c>
      <c r="B8" s="12">
        <v>41.43</v>
      </c>
      <c r="C8" s="11"/>
      <c r="D8" s="11"/>
      <c r="E8" s="11"/>
      <c r="F8" s="11"/>
      <c r="G8" s="11"/>
      <c r="H8" s="11"/>
      <c r="I8" s="133"/>
      <c r="J8" s="134"/>
      <c r="K8" s="20" t="s">
        <v>514</v>
      </c>
    </row>
    <row r="9" spans="1:11" s="5" customFormat="1" ht="25.5" customHeight="1" x14ac:dyDescent="0.2">
      <c r="A9" s="19" t="s">
        <v>13</v>
      </c>
      <c r="B9" s="12" t="s">
        <v>7</v>
      </c>
      <c r="C9" s="11"/>
      <c r="D9" s="11"/>
      <c r="E9" s="11"/>
      <c r="F9" s="11"/>
      <c r="G9" s="11"/>
      <c r="H9" s="11"/>
      <c r="I9" s="133"/>
      <c r="J9" s="134"/>
      <c r="K9" s="20" t="s">
        <v>514</v>
      </c>
    </row>
    <row r="10" spans="1:11" s="5" customFormat="1" ht="15" customHeight="1" x14ac:dyDescent="0.2">
      <c r="A10" s="19" t="s">
        <v>14</v>
      </c>
      <c r="B10" s="12" t="s">
        <v>20</v>
      </c>
      <c r="C10" s="11"/>
      <c r="D10" s="11"/>
      <c r="E10" s="11"/>
      <c r="F10" s="11"/>
      <c r="G10" s="11"/>
      <c r="H10" s="11"/>
      <c r="I10" s="133"/>
      <c r="J10" s="134"/>
      <c r="K10" s="20" t="s">
        <v>514</v>
      </c>
    </row>
    <row r="11" spans="1:11" s="5" customFormat="1" ht="15" customHeight="1" x14ac:dyDescent="0.2">
      <c r="A11" s="19" t="s">
        <v>15</v>
      </c>
      <c r="B11" s="12">
        <v>62.65</v>
      </c>
      <c r="C11" s="11"/>
      <c r="D11" s="11"/>
      <c r="E11" s="11"/>
      <c r="F11" s="11"/>
      <c r="G11" s="11"/>
      <c r="H11" s="11"/>
      <c r="I11" s="133"/>
      <c r="J11" s="134"/>
      <c r="K11" s="20" t="s">
        <v>514</v>
      </c>
    </row>
    <row r="12" spans="1:11" s="5" customFormat="1" ht="25.5" customHeight="1" x14ac:dyDescent="0.2">
      <c r="A12" s="19" t="s">
        <v>16</v>
      </c>
      <c r="B12" s="12">
        <v>68</v>
      </c>
      <c r="C12" s="11"/>
      <c r="D12" s="11"/>
      <c r="E12" s="11"/>
      <c r="F12" s="11"/>
      <c r="G12" s="11"/>
      <c r="H12" s="11"/>
      <c r="I12" s="133"/>
      <c r="J12" s="134"/>
      <c r="K12" s="20" t="s">
        <v>514</v>
      </c>
    </row>
    <row r="13" spans="1:11" s="5" customFormat="1" ht="25.5" customHeight="1" x14ac:dyDescent="0.2">
      <c r="A13" s="19" t="s">
        <v>17</v>
      </c>
      <c r="B13" s="12">
        <v>74.75</v>
      </c>
      <c r="C13" s="11"/>
      <c r="D13" s="11"/>
      <c r="E13" s="11"/>
      <c r="F13" s="11"/>
      <c r="G13" s="11"/>
      <c r="H13" s="11"/>
      <c r="I13" s="133"/>
      <c r="J13" s="134"/>
      <c r="K13" s="20" t="s">
        <v>514</v>
      </c>
    </row>
    <row r="14" spans="1:11" s="5" customFormat="1" ht="15" customHeight="1" x14ac:dyDescent="0.2">
      <c r="A14" s="19" t="s">
        <v>18</v>
      </c>
      <c r="B14" s="12">
        <v>77</v>
      </c>
      <c r="C14" s="11"/>
      <c r="D14" s="11"/>
      <c r="E14" s="11"/>
      <c r="F14" s="11"/>
      <c r="G14" s="11"/>
      <c r="H14" s="11"/>
      <c r="I14" s="133"/>
      <c r="J14" s="134"/>
      <c r="K14" s="20" t="s">
        <v>514</v>
      </c>
    </row>
    <row r="15" spans="1:11" s="5" customFormat="1" ht="15" customHeight="1" x14ac:dyDescent="0.2">
      <c r="A15" s="19" t="s">
        <v>19</v>
      </c>
      <c r="B15" s="12">
        <v>81.819999999999993</v>
      </c>
      <c r="C15" s="11"/>
      <c r="D15" s="11"/>
      <c r="E15" s="11"/>
      <c r="F15" s="11"/>
      <c r="G15" s="11"/>
      <c r="H15" s="11"/>
      <c r="I15" s="133"/>
      <c r="J15" s="134"/>
      <c r="K15" s="26" t="s">
        <v>514</v>
      </c>
    </row>
    <row r="16" spans="1:11" s="5" customFormat="1" ht="15" customHeight="1" x14ac:dyDescent="0.2">
      <c r="A16" s="124" t="s">
        <v>120</v>
      </c>
      <c r="B16" s="192" t="s">
        <v>514</v>
      </c>
      <c r="C16" s="15">
        <f>SUM(C6:C15)</f>
        <v>109</v>
      </c>
      <c r="D16" s="15">
        <f t="shared" ref="D16:J16" si="1">SUM(D6:D15)</f>
        <v>67</v>
      </c>
      <c r="E16" s="15" t="s">
        <v>514</v>
      </c>
      <c r="F16" s="15" t="s">
        <v>514</v>
      </c>
      <c r="G16" s="15">
        <f t="shared" si="1"/>
        <v>98</v>
      </c>
      <c r="H16" s="15">
        <f t="shared" si="1"/>
        <v>56</v>
      </c>
      <c r="I16" s="15">
        <f t="shared" si="1"/>
        <v>14</v>
      </c>
      <c r="J16" s="15">
        <f t="shared" si="1"/>
        <v>10</v>
      </c>
      <c r="K16" s="26">
        <f>SUM(K6:K15)</f>
        <v>354</v>
      </c>
    </row>
    <row r="17" spans="1:11" s="5" customFormat="1" ht="15" customHeight="1" x14ac:dyDescent="0.2">
      <c r="A17" s="183" t="s">
        <v>548</v>
      </c>
      <c r="B17" s="115" t="s">
        <v>514</v>
      </c>
      <c r="C17" s="133">
        <v>52</v>
      </c>
      <c r="D17" s="133">
        <v>35</v>
      </c>
      <c r="E17" s="133"/>
      <c r="F17" s="133"/>
      <c r="G17" s="133">
        <v>47</v>
      </c>
      <c r="H17" s="133">
        <v>26</v>
      </c>
      <c r="I17" s="133">
        <v>4</v>
      </c>
      <c r="J17" s="133">
        <v>4</v>
      </c>
      <c r="K17" s="20">
        <f t="shared" ref="K17:K18" si="2">SUM(C17:J17)</f>
        <v>168</v>
      </c>
    </row>
    <row r="18" spans="1:11" s="5" customFormat="1" ht="15" customHeight="1" x14ac:dyDescent="0.2">
      <c r="A18" s="183" t="s">
        <v>549</v>
      </c>
      <c r="B18" s="115" t="s">
        <v>514</v>
      </c>
      <c r="C18" s="109">
        <v>22</v>
      </c>
      <c r="D18" s="109">
        <v>2</v>
      </c>
      <c r="E18" s="109"/>
      <c r="F18" s="109"/>
      <c r="G18" s="109">
        <v>24</v>
      </c>
      <c r="H18" s="109">
        <v>4</v>
      </c>
      <c r="I18" s="109">
        <v>14</v>
      </c>
      <c r="J18" s="109">
        <v>2</v>
      </c>
      <c r="K18" s="20">
        <f t="shared" si="2"/>
        <v>68</v>
      </c>
    </row>
    <row r="19" spans="1:11" s="5" customFormat="1" ht="25.5" customHeight="1" x14ac:dyDescent="0.2">
      <c r="A19" s="123" t="s">
        <v>518</v>
      </c>
      <c r="B19" s="50"/>
      <c r="C19" s="488"/>
      <c r="D19" s="489"/>
      <c r="E19" s="489"/>
      <c r="F19" s="489"/>
      <c r="G19" s="489"/>
      <c r="H19" s="489"/>
      <c r="I19" s="489"/>
      <c r="J19" s="489"/>
      <c r="K19" s="490"/>
    </row>
    <row r="20" spans="1:11" s="5" customFormat="1" ht="25.5" customHeight="1" x14ac:dyDescent="0.2">
      <c r="A20" s="53" t="s">
        <v>10</v>
      </c>
      <c r="B20" s="54" t="s">
        <v>9</v>
      </c>
      <c r="C20" s="125"/>
      <c r="D20" s="126"/>
      <c r="E20" s="126"/>
      <c r="F20" s="126"/>
      <c r="G20" s="126"/>
      <c r="H20" s="126"/>
      <c r="I20" s="126"/>
      <c r="J20" s="126"/>
      <c r="K20" s="127"/>
    </row>
    <row r="21" spans="1:11" s="5" customFormat="1" ht="15" customHeight="1" x14ac:dyDescent="0.2">
      <c r="A21" s="19" t="s">
        <v>5</v>
      </c>
      <c r="B21" s="10" t="s">
        <v>8</v>
      </c>
      <c r="C21" s="11"/>
      <c r="D21" s="11"/>
      <c r="E21" s="11"/>
      <c r="F21" s="11"/>
      <c r="G21" s="11"/>
      <c r="H21" s="11"/>
      <c r="I21" s="133"/>
      <c r="J21" s="134"/>
      <c r="K21" s="20" t="s">
        <v>514</v>
      </c>
    </row>
    <row r="22" spans="1:11" s="5" customFormat="1" ht="15" customHeight="1" x14ac:dyDescent="0.2">
      <c r="A22" s="19" t="s">
        <v>11</v>
      </c>
      <c r="B22" s="12" t="s">
        <v>6</v>
      </c>
      <c r="C22" s="11"/>
      <c r="D22" s="11"/>
      <c r="E22" s="11"/>
      <c r="F22" s="11"/>
      <c r="G22" s="11"/>
      <c r="H22" s="11"/>
      <c r="I22" s="133"/>
      <c r="J22" s="134"/>
      <c r="K22" s="20" t="s">
        <v>514</v>
      </c>
    </row>
    <row r="23" spans="1:11" s="5" customFormat="1" ht="25.5" customHeight="1" x14ac:dyDescent="0.2">
      <c r="A23" s="19" t="s">
        <v>12</v>
      </c>
      <c r="B23" s="12">
        <v>41.43</v>
      </c>
      <c r="C23" s="11"/>
      <c r="D23" s="11"/>
      <c r="E23" s="11"/>
      <c r="F23" s="11"/>
      <c r="G23" s="11"/>
      <c r="H23" s="11"/>
      <c r="I23" s="133"/>
      <c r="J23" s="134"/>
      <c r="K23" s="20" t="s">
        <v>514</v>
      </c>
    </row>
    <row r="24" spans="1:11" s="5" customFormat="1" ht="25.5" customHeight="1" x14ac:dyDescent="0.2">
      <c r="A24" s="19" t="s">
        <v>13</v>
      </c>
      <c r="B24" s="12" t="s">
        <v>7</v>
      </c>
      <c r="C24" s="11"/>
      <c r="D24" s="11"/>
      <c r="E24" s="11"/>
      <c r="F24" s="11"/>
      <c r="G24" s="11"/>
      <c r="H24" s="11"/>
      <c r="I24" s="133"/>
      <c r="J24" s="134"/>
      <c r="K24" s="20" t="s">
        <v>514</v>
      </c>
    </row>
    <row r="25" spans="1:11" s="5" customFormat="1" ht="15" customHeight="1" x14ac:dyDescent="0.2">
      <c r="A25" s="19" t="s">
        <v>14</v>
      </c>
      <c r="B25" s="12" t="s">
        <v>20</v>
      </c>
      <c r="C25" s="11"/>
      <c r="D25" s="11"/>
      <c r="E25" s="11"/>
      <c r="F25" s="11"/>
      <c r="G25" s="11"/>
      <c r="H25" s="11"/>
      <c r="I25" s="133"/>
      <c r="J25" s="134"/>
      <c r="K25" s="20" t="s">
        <v>514</v>
      </c>
    </row>
    <row r="26" spans="1:11" s="5" customFormat="1" ht="15" customHeight="1" x14ac:dyDescent="0.2">
      <c r="A26" s="19" t="s">
        <v>15</v>
      </c>
      <c r="B26" s="12">
        <v>62.65</v>
      </c>
      <c r="C26" s="11">
        <v>255</v>
      </c>
      <c r="D26" s="11">
        <v>51</v>
      </c>
      <c r="E26" s="11"/>
      <c r="F26" s="11"/>
      <c r="G26" s="11">
        <v>173</v>
      </c>
      <c r="H26" s="11">
        <v>134</v>
      </c>
      <c r="I26" s="133">
        <v>8</v>
      </c>
      <c r="J26" s="134">
        <v>9</v>
      </c>
      <c r="K26" s="20">
        <f t="shared" ref="K26" si="3">SUM(C26:J26)</f>
        <v>630</v>
      </c>
    </row>
    <row r="27" spans="1:11" s="5" customFormat="1" ht="25.5" customHeight="1" x14ac:dyDescent="0.2">
      <c r="A27" s="19" t="s">
        <v>16</v>
      </c>
      <c r="B27" s="12">
        <v>68</v>
      </c>
      <c r="C27" s="11"/>
      <c r="D27" s="11"/>
      <c r="E27" s="11"/>
      <c r="F27" s="11"/>
      <c r="G27" s="11"/>
      <c r="H27" s="11"/>
      <c r="I27" s="133"/>
      <c r="J27" s="134"/>
      <c r="K27" s="20" t="s">
        <v>514</v>
      </c>
    </row>
    <row r="28" spans="1:11" s="5" customFormat="1" ht="25.5" customHeight="1" x14ac:dyDescent="0.2">
      <c r="A28" s="19" t="s">
        <v>17</v>
      </c>
      <c r="B28" s="12">
        <v>74.75</v>
      </c>
      <c r="C28" s="11"/>
      <c r="D28" s="11"/>
      <c r="E28" s="11"/>
      <c r="F28" s="11"/>
      <c r="G28" s="11"/>
      <c r="H28" s="11"/>
      <c r="I28" s="133"/>
      <c r="J28" s="134"/>
      <c r="K28" s="20" t="s">
        <v>514</v>
      </c>
    </row>
    <row r="29" spans="1:11" s="5" customFormat="1" ht="15" customHeight="1" x14ac:dyDescent="0.2">
      <c r="A29" s="19" t="s">
        <v>18</v>
      </c>
      <c r="B29" s="12">
        <v>77</v>
      </c>
      <c r="C29" s="11"/>
      <c r="D29" s="11"/>
      <c r="E29" s="11"/>
      <c r="F29" s="11"/>
      <c r="G29" s="11"/>
      <c r="H29" s="11"/>
      <c r="I29" s="133"/>
      <c r="J29" s="134"/>
      <c r="K29" s="20" t="s">
        <v>514</v>
      </c>
    </row>
    <row r="30" spans="1:11" s="5" customFormat="1" ht="15" customHeight="1" x14ac:dyDescent="0.2">
      <c r="A30" s="19" t="s">
        <v>19</v>
      </c>
      <c r="B30" s="12">
        <v>81.819999999999993</v>
      </c>
      <c r="C30" s="11"/>
      <c r="D30" s="11"/>
      <c r="E30" s="11"/>
      <c r="F30" s="11"/>
      <c r="G30" s="11"/>
      <c r="H30" s="11"/>
      <c r="I30" s="133"/>
      <c r="J30" s="134"/>
      <c r="K30" s="26" t="s">
        <v>514</v>
      </c>
    </row>
    <row r="31" spans="1:11" s="5" customFormat="1" ht="15" customHeight="1" x14ac:dyDescent="0.2">
      <c r="A31" s="124" t="s">
        <v>120</v>
      </c>
      <c r="B31" s="192" t="s">
        <v>514</v>
      </c>
      <c r="C31" s="15">
        <f>SUM(C21:C30)</f>
        <v>255</v>
      </c>
      <c r="D31" s="15">
        <f t="shared" ref="D31:J31" si="4">SUM(D21:D30)</f>
        <v>51</v>
      </c>
      <c r="E31" s="15" t="s">
        <v>514</v>
      </c>
      <c r="F31" s="15" t="s">
        <v>514</v>
      </c>
      <c r="G31" s="15">
        <f t="shared" si="4"/>
        <v>173</v>
      </c>
      <c r="H31" s="15">
        <f t="shared" si="4"/>
        <v>134</v>
      </c>
      <c r="I31" s="15">
        <f t="shared" si="4"/>
        <v>8</v>
      </c>
      <c r="J31" s="15">
        <f t="shared" si="4"/>
        <v>9</v>
      </c>
      <c r="K31" s="26">
        <f>SUM(K21:K30)</f>
        <v>630</v>
      </c>
    </row>
    <row r="32" spans="1:11" s="5" customFormat="1" ht="15" customHeight="1" x14ac:dyDescent="0.2">
      <c r="A32" s="183" t="s">
        <v>540</v>
      </c>
      <c r="B32" s="115" t="s">
        <v>514</v>
      </c>
      <c r="C32" s="133">
        <v>159</v>
      </c>
      <c r="D32" s="133">
        <v>44</v>
      </c>
      <c r="E32" s="133"/>
      <c r="F32" s="133"/>
      <c r="G32" s="133">
        <v>114</v>
      </c>
      <c r="H32" s="133">
        <v>96</v>
      </c>
      <c r="I32" s="133">
        <v>3</v>
      </c>
      <c r="J32" s="133">
        <v>5</v>
      </c>
      <c r="K32" s="20">
        <f t="shared" ref="K32:K33" si="5">SUM(C32:J32)</f>
        <v>421</v>
      </c>
    </row>
    <row r="33" spans="1:11" s="5" customFormat="1" ht="15" customHeight="1" x14ac:dyDescent="0.2">
      <c r="A33" s="183" t="s">
        <v>541</v>
      </c>
      <c r="B33" s="115" t="s">
        <v>514</v>
      </c>
      <c r="C33" s="109">
        <v>83</v>
      </c>
      <c r="D33" s="109">
        <v>1</v>
      </c>
      <c r="E33" s="109"/>
      <c r="F33" s="109"/>
      <c r="G33" s="109">
        <v>64</v>
      </c>
      <c r="H33" s="109">
        <v>9</v>
      </c>
      <c r="I33" s="109">
        <v>7</v>
      </c>
      <c r="J33" s="109">
        <v>3</v>
      </c>
      <c r="K33" s="20">
        <f t="shared" si="5"/>
        <v>167</v>
      </c>
    </row>
    <row r="34" spans="1:11" s="5" customFormat="1" ht="25.5" customHeight="1" x14ac:dyDescent="0.2">
      <c r="A34" s="123" t="s">
        <v>519</v>
      </c>
      <c r="B34" s="50"/>
      <c r="C34" s="488"/>
      <c r="D34" s="489"/>
      <c r="E34" s="489"/>
      <c r="F34" s="489"/>
      <c r="G34" s="489"/>
      <c r="H34" s="489"/>
      <c r="I34" s="489"/>
      <c r="J34" s="489"/>
      <c r="K34" s="490"/>
    </row>
    <row r="35" spans="1:11" s="5" customFormat="1" ht="25.5" customHeight="1" x14ac:dyDescent="0.2">
      <c r="A35" s="53" t="s">
        <v>10</v>
      </c>
      <c r="B35" s="54" t="s">
        <v>9</v>
      </c>
      <c r="C35" s="125"/>
      <c r="D35" s="126"/>
      <c r="E35" s="126"/>
      <c r="F35" s="126"/>
      <c r="G35" s="126"/>
      <c r="H35" s="126"/>
      <c r="I35" s="126"/>
      <c r="J35" s="126"/>
      <c r="K35" s="127"/>
    </row>
    <row r="36" spans="1:11" s="5" customFormat="1" ht="15" customHeight="1" x14ac:dyDescent="0.2">
      <c r="A36" s="19" t="s">
        <v>5</v>
      </c>
      <c r="B36" s="10" t="s">
        <v>8</v>
      </c>
      <c r="C36" s="11"/>
      <c r="D36" s="11"/>
      <c r="E36" s="11"/>
      <c r="F36" s="11"/>
      <c r="G36" s="11"/>
      <c r="H36" s="11"/>
      <c r="I36" s="133"/>
      <c r="J36" s="134"/>
      <c r="K36" s="20" t="s">
        <v>514</v>
      </c>
    </row>
    <row r="37" spans="1:11" s="5" customFormat="1" ht="15" customHeight="1" x14ac:dyDescent="0.2">
      <c r="A37" s="19" t="s">
        <v>11</v>
      </c>
      <c r="B37" s="12" t="s">
        <v>6</v>
      </c>
      <c r="C37" s="11"/>
      <c r="D37" s="11"/>
      <c r="E37" s="11"/>
      <c r="F37" s="11"/>
      <c r="G37" s="11"/>
      <c r="H37" s="11"/>
      <c r="I37" s="133"/>
      <c r="J37" s="134"/>
      <c r="K37" s="20" t="s">
        <v>514</v>
      </c>
    </row>
    <row r="38" spans="1:11" s="5" customFormat="1" ht="25.5" customHeight="1" x14ac:dyDescent="0.2">
      <c r="A38" s="19" t="s">
        <v>12</v>
      </c>
      <c r="B38" s="12">
        <v>41.43</v>
      </c>
      <c r="C38" s="11"/>
      <c r="D38" s="11"/>
      <c r="E38" s="11"/>
      <c r="F38" s="11"/>
      <c r="G38" s="11"/>
      <c r="H38" s="11"/>
      <c r="I38" s="133"/>
      <c r="J38" s="134"/>
      <c r="K38" s="20" t="s">
        <v>514</v>
      </c>
    </row>
    <row r="39" spans="1:11" s="5" customFormat="1" ht="25.5" customHeight="1" x14ac:dyDescent="0.2">
      <c r="A39" s="19" t="s">
        <v>13</v>
      </c>
      <c r="B39" s="12" t="s">
        <v>7</v>
      </c>
      <c r="C39" s="11"/>
      <c r="D39" s="11"/>
      <c r="E39" s="11"/>
      <c r="F39" s="11"/>
      <c r="G39" s="11"/>
      <c r="H39" s="11"/>
      <c r="I39" s="133"/>
      <c r="J39" s="134"/>
      <c r="K39" s="20" t="s">
        <v>514</v>
      </c>
    </row>
    <row r="40" spans="1:11" s="5" customFormat="1" ht="15" customHeight="1" x14ac:dyDescent="0.2">
      <c r="A40" s="19" t="s">
        <v>14</v>
      </c>
      <c r="B40" s="12" t="s">
        <v>20</v>
      </c>
      <c r="C40" s="11">
        <v>58</v>
      </c>
      <c r="D40" s="11">
        <v>31</v>
      </c>
      <c r="E40" s="11"/>
      <c r="F40" s="11"/>
      <c r="G40" s="11">
        <v>37</v>
      </c>
      <c r="H40" s="11">
        <v>34</v>
      </c>
      <c r="I40" s="133"/>
      <c r="J40" s="134"/>
      <c r="K40" s="20">
        <f t="shared" ref="K40:K45" si="6">SUM(C40:J40)</f>
        <v>160</v>
      </c>
    </row>
    <row r="41" spans="1:11" s="5" customFormat="1" ht="15" customHeight="1" x14ac:dyDescent="0.2">
      <c r="A41" s="19" t="s">
        <v>15</v>
      </c>
      <c r="B41" s="12">
        <v>62.65</v>
      </c>
      <c r="C41" s="11"/>
      <c r="D41" s="11"/>
      <c r="E41" s="11"/>
      <c r="F41" s="11"/>
      <c r="G41" s="11"/>
      <c r="H41" s="11"/>
      <c r="I41" s="133"/>
      <c r="J41" s="134"/>
      <c r="K41" s="20" t="s">
        <v>514</v>
      </c>
    </row>
    <row r="42" spans="1:11" s="5" customFormat="1" ht="25.5" customHeight="1" x14ac:dyDescent="0.2">
      <c r="A42" s="19" t="s">
        <v>16</v>
      </c>
      <c r="B42" s="12">
        <v>68</v>
      </c>
      <c r="C42" s="11"/>
      <c r="D42" s="11"/>
      <c r="E42" s="11"/>
      <c r="F42" s="11"/>
      <c r="G42" s="11"/>
      <c r="H42" s="11"/>
      <c r="I42" s="133"/>
      <c r="J42" s="134"/>
      <c r="K42" s="20" t="s">
        <v>514</v>
      </c>
    </row>
    <row r="43" spans="1:11" s="5" customFormat="1" ht="25.5" customHeight="1" x14ac:dyDescent="0.2">
      <c r="A43" s="19" t="s">
        <v>17</v>
      </c>
      <c r="B43" s="12">
        <v>74.75</v>
      </c>
      <c r="C43" s="11"/>
      <c r="D43" s="11"/>
      <c r="E43" s="11"/>
      <c r="F43" s="11"/>
      <c r="G43" s="11"/>
      <c r="H43" s="11"/>
      <c r="I43" s="133"/>
      <c r="J43" s="134"/>
      <c r="K43" s="20" t="s">
        <v>514</v>
      </c>
    </row>
    <row r="44" spans="1:11" s="5" customFormat="1" ht="15" customHeight="1" x14ac:dyDescent="0.2">
      <c r="A44" s="19" t="s">
        <v>18</v>
      </c>
      <c r="B44" s="12">
        <v>77</v>
      </c>
      <c r="C44" s="11"/>
      <c r="D44" s="11"/>
      <c r="E44" s="11"/>
      <c r="F44" s="11"/>
      <c r="G44" s="11"/>
      <c r="H44" s="11"/>
      <c r="I44" s="133"/>
      <c r="J44" s="134"/>
      <c r="K44" s="20" t="s">
        <v>514</v>
      </c>
    </row>
    <row r="45" spans="1:11" s="5" customFormat="1" ht="15" customHeight="1" x14ac:dyDescent="0.2">
      <c r="A45" s="19" t="s">
        <v>19</v>
      </c>
      <c r="B45" s="12">
        <v>81.819999999999993</v>
      </c>
      <c r="C45" s="11">
        <v>152</v>
      </c>
      <c r="D45" s="11" t="s">
        <v>514</v>
      </c>
      <c r="E45" s="11"/>
      <c r="F45" s="11"/>
      <c r="G45" s="11">
        <v>55</v>
      </c>
      <c r="H45" s="11" t="s">
        <v>514</v>
      </c>
      <c r="I45" s="133" t="s">
        <v>514</v>
      </c>
      <c r="J45" s="134">
        <v>4</v>
      </c>
      <c r="K45" s="26">
        <f t="shared" si="6"/>
        <v>211</v>
      </c>
    </row>
    <row r="46" spans="1:11" s="5" customFormat="1" ht="15" customHeight="1" x14ac:dyDescent="0.2">
      <c r="A46" s="124" t="s">
        <v>120</v>
      </c>
      <c r="B46" s="192" t="s">
        <v>514</v>
      </c>
      <c r="C46" s="15">
        <f>SUM(C36:C45)</f>
        <v>210</v>
      </c>
      <c r="D46" s="15">
        <f t="shared" ref="D46:J46" si="7">SUM(D36:D45)</f>
        <v>31</v>
      </c>
      <c r="E46" s="15" t="s">
        <v>550</v>
      </c>
      <c r="F46" s="15">
        <f t="shared" si="7"/>
        <v>0</v>
      </c>
      <c r="G46" s="15">
        <f t="shared" si="7"/>
        <v>92</v>
      </c>
      <c r="H46" s="15">
        <f t="shared" si="7"/>
        <v>34</v>
      </c>
      <c r="I46" s="15" t="s">
        <v>514</v>
      </c>
      <c r="J46" s="15">
        <f t="shared" si="7"/>
        <v>4</v>
      </c>
      <c r="K46" s="26">
        <f>SUM(K36:K45)</f>
        <v>371</v>
      </c>
    </row>
    <row r="47" spans="1:11" s="5" customFormat="1" ht="15" customHeight="1" x14ac:dyDescent="0.2">
      <c r="A47" s="183" t="s">
        <v>546</v>
      </c>
      <c r="B47" s="115" t="s">
        <v>514</v>
      </c>
      <c r="C47" s="133">
        <v>129</v>
      </c>
      <c r="D47" s="133">
        <v>18</v>
      </c>
      <c r="E47" s="133"/>
      <c r="F47" s="133"/>
      <c r="G47" s="133">
        <v>67</v>
      </c>
      <c r="H47" s="133">
        <v>12</v>
      </c>
      <c r="I47" s="133" t="s">
        <v>514</v>
      </c>
      <c r="J47" s="133">
        <v>1</v>
      </c>
      <c r="K47" s="20">
        <f t="shared" ref="K47:K48" si="8">SUM(C47:J47)</f>
        <v>227</v>
      </c>
    </row>
    <row r="48" spans="1:11" s="5" customFormat="1" ht="15" customHeight="1" thickBot="1" x14ac:dyDescent="0.25">
      <c r="A48" s="183" t="s">
        <v>547</v>
      </c>
      <c r="B48" s="115" t="s">
        <v>514</v>
      </c>
      <c r="C48" s="109">
        <v>98</v>
      </c>
      <c r="D48" s="109">
        <v>0</v>
      </c>
      <c r="E48" s="109"/>
      <c r="F48" s="109"/>
      <c r="G48" s="109">
        <v>27</v>
      </c>
      <c r="H48" s="109">
        <v>1</v>
      </c>
      <c r="I48" s="109" t="s">
        <v>514</v>
      </c>
      <c r="J48" s="109">
        <v>1</v>
      </c>
      <c r="K48" s="20">
        <f t="shared" si="8"/>
        <v>127</v>
      </c>
    </row>
    <row r="49" spans="1:11" s="5" customFormat="1" x14ac:dyDescent="0.2">
      <c r="A49" s="200" t="s">
        <v>520</v>
      </c>
      <c r="B49" s="201"/>
      <c r="C49" s="491"/>
      <c r="D49" s="492"/>
      <c r="E49" s="492"/>
      <c r="F49" s="492"/>
      <c r="G49" s="492"/>
      <c r="H49" s="492"/>
      <c r="I49" s="492"/>
      <c r="J49" s="492"/>
      <c r="K49" s="493"/>
    </row>
    <row r="50" spans="1:11" s="5" customFormat="1" ht="25.5" x14ac:dyDescent="0.2">
      <c r="A50" s="53" t="s">
        <v>10</v>
      </c>
      <c r="B50" s="54" t="s">
        <v>9</v>
      </c>
      <c r="C50" s="538"/>
      <c r="D50" s="539"/>
      <c r="E50" s="539"/>
      <c r="F50" s="539"/>
      <c r="G50" s="539"/>
      <c r="H50" s="539"/>
      <c r="I50" s="539"/>
      <c r="J50" s="539"/>
      <c r="K50" s="540"/>
    </row>
    <row r="51" spans="1:11" s="5" customFormat="1" x14ac:dyDescent="0.2">
      <c r="A51" s="19" t="s">
        <v>5</v>
      </c>
      <c r="B51" s="10" t="s">
        <v>8</v>
      </c>
      <c r="C51" s="11"/>
      <c r="D51" s="11"/>
      <c r="E51" s="11"/>
      <c r="F51" s="11"/>
      <c r="G51" s="11"/>
      <c r="H51" s="11"/>
      <c r="I51" s="133"/>
      <c r="J51" s="134"/>
      <c r="K51" s="20" t="s">
        <v>514</v>
      </c>
    </row>
    <row r="52" spans="1:11" s="5" customFormat="1" x14ac:dyDescent="0.2">
      <c r="A52" s="19" t="s">
        <v>11</v>
      </c>
      <c r="B52" s="12" t="s">
        <v>6</v>
      </c>
      <c r="C52" s="11">
        <v>118</v>
      </c>
      <c r="D52" s="11">
        <v>25</v>
      </c>
      <c r="E52" s="11"/>
      <c r="F52" s="11"/>
      <c r="G52" s="11">
        <v>111</v>
      </c>
      <c r="H52" s="11">
        <v>93</v>
      </c>
      <c r="I52" s="133" t="s">
        <v>514</v>
      </c>
      <c r="J52" s="134">
        <v>12</v>
      </c>
      <c r="K52" s="20">
        <f t="shared" ref="K52:K63" si="9">SUM(C52:J52)</f>
        <v>359</v>
      </c>
    </row>
    <row r="53" spans="1:11" s="5" customFormat="1" ht="25.5" x14ac:dyDescent="0.2">
      <c r="A53" s="19" t="s">
        <v>12</v>
      </c>
      <c r="B53" s="12">
        <v>41.43</v>
      </c>
      <c r="C53" s="11"/>
      <c r="D53" s="11"/>
      <c r="E53" s="11"/>
      <c r="F53" s="11"/>
      <c r="G53" s="11"/>
      <c r="H53" s="11"/>
      <c r="I53" s="133"/>
      <c r="J53" s="134"/>
      <c r="K53" s="20" t="s">
        <v>514</v>
      </c>
    </row>
    <row r="54" spans="1:11" s="5" customFormat="1" ht="25.5" x14ac:dyDescent="0.2">
      <c r="A54" s="19" t="s">
        <v>13</v>
      </c>
      <c r="B54" s="12" t="s">
        <v>7</v>
      </c>
      <c r="C54" s="11"/>
      <c r="D54" s="11"/>
      <c r="E54" s="11"/>
      <c r="F54" s="11"/>
      <c r="G54" s="11"/>
      <c r="H54" s="11"/>
      <c r="I54" s="133"/>
      <c r="J54" s="134"/>
      <c r="K54" s="20" t="s">
        <v>514</v>
      </c>
    </row>
    <row r="55" spans="1:11" s="5" customFormat="1" ht="15" customHeight="1" x14ac:dyDescent="0.2">
      <c r="A55" s="19" t="s">
        <v>14</v>
      </c>
      <c r="B55" s="12" t="s">
        <v>20</v>
      </c>
      <c r="C55" s="11"/>
      <c r="D55" s="11"/>
      <c r="E55" s="11"/>
      <c r="F55" s="11"/>
      <c r="G55" s="11"/>
      <c r="H55" s="11"/>
      <c r="I55" s="133"/>
      <c r="J55" s="134"/>
      <c r="K55" s="20" t="s">
        <v>514</v>
      </c>
    </row>
    <row r="56" spans="1:11" s="5" customFormat="1" x14ac:dyDescent="0.2">
      <c r="A56" s="19" t="s">
        <v>15</v>
      </c>
      <c r="B56" s="12">
        <v>62.65</v>
      </c>
      <c r="C56" s="11"/>
      <c r="D56" s="11"/>
      <c r="E56" s="11"/>
      <c r="F56" s="11"/>
      <c r="G56" s="11"/>
      <c r="H56" s="11"/>
      <c r="I56" s="133"/>
      <c r="J56" s="134"/>
      <c r="K56" s="20" t="s">
        <v>514</v>
      </c>
    </row>
    <row r="57" spans="1:11" s="5" customFormat="1" ht="25.5" x14ac:dyDescent="0.2">
      <c r="A57" s="19" t="s">
        <v>16</v>
      </c>
      <c r="B57" s="12">
        <v>68</v>
      </c>
      <c r="C57" s="11"/>
      <c r="D57" s="11"/>
      <c r="E57" s="11"/>
      <c r="F57" s="11"/>
      <c r="G57" s="11"/>
      <c r="H57" s="11"/>
      <c r="I57" s="133"/>
      <c r="J57" s="134"/>
      <c r="K57" s="20" t="s">
        <v>514</v>
      </c>
    </row>
    <row r="58" spans="1:11" s="5" customFormat="1" ht="25.5" x14ac:dyDescent="0.2">
      <c r="A58" s="19" t="s">
        <v>17</v>
      </c>
      <c r="B58" s="12">
        <v>74.75</v>
      </c>
      <c r="C58" s="11"/>
      <c r="D58" s="11"/>
      <c r="E58" s="11"/>
      <c r="F58" s="11"/>
      <c r="G58" s="11"/>
      <c r="H58" s="11"/>
      <c r="I58" s="133"/>
      <c r="J58" s="134"/>
      <c r="K58" s="20" t="s">
        <v>514</v>
      </c>
    </row>
    <row r="59" spans="1:11" s="5" customFormat="1" x14ac:dyDescent="0.2">
      <c r="A59" s="19" t="s">
        <v>18</v>
      </c>
      <c r="B59" s="12">
        <v>77</v>
      </c>
      <c r="C59" s="11"/>
      <c r="D59" s="11"/>
      <c r="E59" s="11"/>
      <c r="F59" s="11"/>
      <c r="G59" s="11"/>
      <c r="H59" s="11"/>
      <c r="I59" s="133"/>
      <c r="J59" s="134"/>
      <c r="K59" s="20" t="s">
        <v>514</v>
      </c>
    </row>
    <row r="60" spans="1:11" s="5" customFormat="1" x14ac:dyDescent="0.2">
      <c r="A60" s="19" t="s">
        <v>19</v>
      </c>
      <c r="B60" s="12">
        <v>81.819999999999993</v>
      </c>
      <c r="C60" s="11"/>
      <c r="D60" s="11"/>
      <c r="E60" s="11"/>
      <c r="F60" s="11"/>
      <c r="G60" s="11"/>
      <c r="H60" s="11"/>
      <c r="I60" s="133"/>
      <c r="J60" s="134"/>
      <c r="K60" s="20" t="s">
        <v>514</v>
      </c>
    </row>
    <row r="61" spans="1:11" s="5" customFormat="1" x14ac:dyDescent="0.2">
      <c r="A61" s="124" t="s">
        <v>120</v>
      </c>
      <c r="B61" s="192" t="s">
        <v>514</v>
      </c>
      <c r="C61" s="15">
        <f>SUM(C51:C60)</f>
        <v>118</v>
      </c>
      <c r="D61" s="15">
        <f t="shared" ref="D61:J61" si="10">SUM(D51:D60)</f>
        <v>25</v>
      </c>
      <c r="E61" s="15" t="s">
        <v>514</v>
      </c>
      <c r="F61" s="15" t="s">
        <v>514</v>
      </c>
      <c r="G61" s="15">
        <f t="shared" si="10"/>
        <v>111</v>
      </c>
      <c r="H61" s="15">
        <f t="shared" si="10"/>
        <v>93</v>
      </c>
      <c r="I61" s="15" t="s">
        <v>514</v>
      </c>
      <c r="J61" s="15">
        <f t="shared" si="10"/>
        <v>12</v>
      </c>
      <c r="K61" s="20">
        <f>SUM(K51:K60)</f>
        <v>359</v>
      </c>
    </row>
    <row r="62" spans="1:11" s="5" customFormat="1" ht="15" customHeight="1" x14ac:dyDescent="0.2">
      <c r="A62" s="183" t="s">
        <v>538</v>
      </c>
      <c r="B62" s="115" t="s">
        <v>514</v>
      </c>
      <c r="C62" s="109">
        <v>22</v>
      </c>
      <c r="D62" s="109">
        <v>4</v>
      </c>
      <c r="E62" s="109"/>
      <c r="F62" s="109"/>
      <c r="G62" s="109">
        <v>29</v>
      </c>
      <c r="H62" s="109">
        <v>26</v>
      </c>
      <c r="I62" s="109" t="s">
        <v>514</v>
      </c>
      <c r="J62" s="109">
        <v>1</v>
      </c>
      <c r="K62" s="22">
        <f t="shared" si="9"/>
        <v>82</v>
      </c>
    </row>
    <row r="63" spans="1:11" s="5" customFormat="1" ht="15" customHeight="1" x14ac:dyDescent="0.2">
      <c r="A63" s="183" t="s">
        <v>539</v>
      </c>
      <c r="B63" s="115" t="s">
        <v>514</v>
      </c>
      <c r="C63" s="109">
        <v>43</v>
      </c>
      <c r="D63" s="109">
        <v>3</v>
      </c>
      <c r="E63" s="109"/>
      <c r="F63" s="109"/>
      <c r="G63" s="109">
        <v>48</v>
      </c>
      <c r="H63" s="109">
        <v>5</v>
      </c>
      <c r="I63" s="109" t="s">
        <v>514</v>
      </c>
      <c r="J63" s="109" t="s">
        <v>514</v>
      </c>
      <c r="K63" s="22">
        <f t="shared" si="9"/>
        <v>99</v>
      </c>
    </row>
    <row r="64" spans="1:11" s="5" customFormat="1" ht="15" customHeight="1" x14ac:dyDescent="0.2">
      <c r="A64" s="123" t="s">
        <v>521</v>
      </c>
      <c r="B64" s="50"/>
      <c r="C64" s="488"/>
      <c r="D64" s="489"/>
      <c r="E64" s="489"/>
      <c r="F64" s="489"/>
      <c r="G64" s="489"/>
      <c r="H64" s="489"/>
      <c r="I64" s="489"/>
      <c r="J64" s="489"/>
      <c r="K64" s="490"/>
    </row>
    <row r="65" spans="1:11" s="5" customFormat="1" ht="25.5" customHeight="1" x14ac:dyDescent="0.2">
      <c r="A65" s="53" t="s">
        <v>10</v>
      </c>
      <c r="B65" s="54" t="s">
        <v>9</v>
      </c>
      <c r="C65" s="125"/>
      <c r="D65" s="126"/>
      <c r="E65" s="126"/>
      <c r="F65" s="126"/>
      <c r="G65" s="126"/>
      <c r="H65" s="126"/>
      <c r="I65" s="126"/>
      <c r="J65" s="126"/>
      <c r="K65" s="127"/>
    </row>
    <row r="66" spans="1:11" s="5" customFormat="1" ht="15" customHeight="1" x14ac:dyDescent="0.2">
      <c r="A66" s="19" t="s">
        <v>5</v>
      </c>
      <c r="B66" s="10" t="s">
        <v>8</v>
      </c>
      <c r="C66" s="11"/>
      <c r="D66" s="11"/>
      <c r="E66" s="11"/>
      <c r="F66" s="11"/>
      <c r="G66" s="11"/>
      <c r="H66" s="11"/>
      <c r="I66" s="133"/>
      <c r="J66" s="134"/>
      <c r="K66" s="20" t="s">
        <v>514</v>
      </c>
    </row>
    <row r="67" spans="1:11" s="5" customFormat="1" ht="15" customHeight="1" x14ac:dyDescent="0.2">
      <c r="A67" s="19" t="s">
        <v>11</v>
      </c>
      <c r="B67" s="12" t="s">
        <v>6</v>
      </c>
      <c r="C67" s="11"/>
      <c r="D67" s="11"/>
      <c r="E67" s="11"/>
      <c r="F67" s="11"/>
      <c r="G67" s="11"/>
      <c r="H67" s="11"/>
      <c r="I67" s="133"/>
      <c r="J67" s="134"/>
      <c r="K67" s="20" t="s">
        <v>514</v>
      </c>
    </row>
    <row r="68" spans="1:11" s="5" customFormat="1" ht="25.5" customHeight="1" x14ac:dyDescent="0.2">
      <c r="A68" s="19" t="s">
        <v>12</v>
      </c>
      <c r="B68" s="12">
        <v>41.43</v>
      </c>
      <c r="C68" s="11"/>
      <c r="D68" s="11"/>
      <c r="E68" s="11"/>
      <c r="F68" s="11"/>
      <c r="G68" s="11"/>
      <c r="H68" s="11"/>
      <c r="I68" s="133"/>
      <c r="J68" s="134"/>
      <c r="K68" s="20" t="s">
        <v>514</v>
      </c>
    </row>
    <row r="69" spans="1:11" s="5" customFormat="1" ht="25.5" customHeight="1" x14ac:dyDescent="0.2">
      <c r="A69" s="19" t="s">
        <v>13</v>
      </c>
      <c r="B69" s="12" t="s">
        <v>7</v>
      </c>
      <c r="C69" s="11">
        <v>79</v>
      </c>
      <c r="D69" s="11">
        <v>39</v>
      </c>
      <c r="E69" s="11"/>
      <c r="F69" s="11"/>
      <c r="G69" s="11"/>
      <c r="H69" s="11"/>
      <c r="I69" s="133"/>
      <c r="J69" s="134"/>
      <c r="K69" s="20">
        <f t="shared" ref="K69:K73" si="11">SUM(C69:J69)</f>
        <v>118</v>
      </c>
    </row>
    <row r="70" spans="1:11" s="5" customFormat="1" ht="15" customHeight="1" x14ac:dyDescent="0.2">
      <c r="A70" s="19" t="s">
        <v>14</v>
      </c>
      <c r="B70" s="12" t="s">
        <v>20</v>
      </c>
      <c r="C70" s="11">
        <v>95</v>
      </c>
      <c r="D70" s="11" t="s">
        <v>514</v>
      </c>
      <c r="E70" s="11"/>
      <c r="F70" s="11"/>
      <c r="G70" s="11"/>
      <c r="H70" s="11"/>
      <c r="I70" s="133"/>
      <c r="J70" s="134"/>
      <c r="K70" s="20">
        <f t="shared" si="11"/>
        <v>95</v>
      </c>
    </row>
    <row r="71" spans="1:11" s="5" customFormat="1" ht="15" customHeight="1" x14ac:dyDescent="0.2">
      <c r="A71" s="19" t="s">
        <v>15</v>
      </c>
      <c r="B71" s="12">
        <v>62.65</v>
      </c>
      <c r="C71" s="11"/>
      <c r="D71" s="11"/>
      <c r="E71" s="11"/>
      <c r="F71" s="11"/>
      <c r="G71" s="11"/>
      <c r="H71" s="11"/>
      <c r="I71" s="133"/>
      <c r="J71" s="134"/>
      <c r="K71" s="20" t="s">
        <v>514</v>
      </c>
    </row>
    <row r="72" spans="1:11" s="5" customFormat="1" ht="25.5" customHeight="1" x14ac:dyDescent="0.2">
      <c r="A72" s="19" t="s">
        <v>16</v>
      </c>
      <c r="B72" s="12">
        <v>68</v>
      </c>
      <c r="C72" s="11"/>
      <c r="D72" s="11"/>
      <c r="E72" s="11"/>
      <c r="F72" s="11"/>
      <c r="G72" s="11"/>
      <c r="H72" s="11"/>
      <c r="I72" s="133"/>
      <c r="J72" s="134"/>
      <c r="K72" s="20" t="s">
        <v>514</v>
      </c>
    </row>
    <row r="73" spans="1:11" s="5" customFormat="1" ht="25.5" customHeight="1" x14ac:dyDescent="0.2">
      <c r="A73" s="19" t="s">
        <v>17</v>
      </c>
      <c r="B73" s="12">
        <v>74.75</v>
      </c>
      <c r="C73" s="11">
        <v>79</v>
      </c>
      <c r="D73" s="11">
        <v>156</v>
      </c>
      <c r="E73" s="11"/>
      <c r="F73" s="11"/>
      <c r="G73" s="11">
        <v>37</v>
      </c>
      <c r="H73" s="11">
        <v>129</v>
      </c>
      <c r="I73" s="133"/>
      <c r="J73" s="134"/>
      <c r="K73" s="20">
        <f t="shared" si="11"/>
        <v>401</v>
      </c>
    </row>
    <row r="74" spans="1:11" s="5" customFormat="1" ht="15" customHeight="1" x14ac:dyDescent="0.2">
      <c r="A74" s="19" t="s">
        <v>18</v>
      </c>
      <c r="B74" s="12">
        <v>77</v>
      </c>
      <c r="C74" s="11"/>
      <c r="D74" s="11"/>
      <c r="E74" s="11"/>
      <c r="F74" s="11"/>
      <c r="G74" s="11"/>
      <c r="H74" s="11"/>
      <c r="I74" s="133"/>
      <c r="J74" s="134"/>
      <c r="K74" s="20" t="s">
        <v>514</v>
      </c>
    </row>
    <row r="75" spans="1:11" s="5" customFormat="1" ht="15" customHeight="1" x14ac:dyDescent="0.2">
      <c r="A75" s="19" t="s">
        <v>19</v>
      </c>
      <c r="B75" s="12">
        <v>81.819999999999993</v>
      </c>
      <c r="C75" s="11"/>
      <c r="D75" s="11"/>
      <c r="E75" s="11"/>
      <c r="F75" s="11"/>
      <c r="G75" s="11"/>
      <c r="H75" s="11"/>
      <c r="I75" s="133"/>
      <c r="J75" s="134"/>
      <c r="K75" s="26" t="s">
        <v>514</v>
      </c>
    </row>
    <row r="76" spans="1:11" s="5" customFormat="1" ht="15" customHeight="1" x14ac:dyDescent="0.2">
      <c r="A76" s="124" t="s">
        <v>120</v>
      </c>
      <c r="B76" s="192" t="s">
        <v>514</v>
      </c>
      <c r="C76" s="15">
        <f>SUM(C66:C75)</f>
        <v>253</v>
      </c>
      <c r="D76" s="15">
        <f t="shared" ref="D76:H76" si="12">SUM(D66:D75)</f>
        <v>195</v>
      </c>
      <c r="E76" s="15" t="s">
        <v>514</v>
      </c>
      <c r="F76" s="15" t="s">
        <v>514</v>
      </c>
      <c r="G76" s="15">
        <f t="shared" si="12"/>
        <v>37</v>
      </c>
      <c r="H76" s="15">
        <f t="shared" si="12"/>
        <v>129</v>
      </c>
      <c r="I76" s="15" t="s">
        <v>514</v>
      </c>
      <c r="J76" s="15" t="s">
        <v>514</v>
      </c>
      <c r="K76" s="26">
        <f>SUM(K66:K75)</f>
        <v>614</v>
      </c>
    </row>
    <row r="77" spans="1:11" s="5" customFormat="1" ht="15" customHeight="1" x14ac:dyDescent="0.2">
      <c r="A77" s="183" t="s">
        <v>542</v>
      </c>
      <c r="B77" s="115" t="s">
        <v>514</v>
      </c>
      <c r="C77" s="133">
        <v>218</v>
      </c>
      <c r="D77" s="133">
        <v>164</v>
      </c>
      <c r="E77" s="133"/>
      <c r="F77" s="133"/>
      <c r="G77" s="133">
        <v>35</v>
      </c>
      <c r="H77" s="133">
        <v>105</v>
      </c>
      <c r="I77" s="133"/>
      <c r="J77" s="133"/>
      <c r="K77" s="20">
        <f t="shared" ref="K77:K78" si="13">SUM(C77:J77)</f>
        <v>522</v>
      </c>
    </row>
    <row r="78" spans="1:11" s="5" customFormat="1" ht="15" customHeight="1" x14ac:dyDescent="0.2">
      <c r="A78" s="183" t="s">
        <v>543</v>
      </c>
      <c r="B78" s="115" t="s">
        <v>514</v>
      </c>
      <c r="C78" s="109">
        <v>49</v>
      </c>
      <c r="D78" s="109">
        <v>1</v>
      </c>
      <c r="E78" s="109"/>
      <c r="F78" s="109"/>
      <c r="G78" s="109">
        <v>0</v>
      </c>
      <c r="H78" s="109">
        <v>1</v>
      </c>
      <c r="I78" s="109"/>
      <c r="J78" s="109"/>
      <c r="K78" s="20">
        <f t="shared" si="13"/>
        <v>51</v>
      </c>
    </row>
    <row r="79" spans="1:11" s="5" customFormat="1" ht="25.5" customHeight="1" x14ac:dyDescent="0.2">
      <c r="A79" s="123" t="s">
        <v>522</v>
      </c>
      <c r="B79" s="50"/>
      <c r="C79" s="488"/>
      <c r="D79" s="489"/>
      <c r="E79" s="489"/>
      <c r="F79" s="489"/>
      <c r="G79" s="489"/>
      <c r="H79" s="489"/>
      <c r="I79" s="489"/>
      <c r="J79" s="489"/>
      <c r="K79" s="490"/>
    </row>
    <row r="80" spans="1:11" s="5" customFormat="1" ht="25.5" customHeight="1" x14ac:dyDescent="0.2">
      <c r="A80" s="53" t="s">
        <v>10</v>
      </c>
      <c r="B80" s="54" t="s">
        <v>9</v>
      </c>
      <c r="C80" s="125"/>
      <c r="D80" s="126"/>
      <c r="E80" s="126"/>
      <c r="F80" s="126"/>
      <c r="G80" s="126"/>
      <c r="H80" s="126"/>
      <c r="I80" s="126"/>
      <c r="J80" s="126"/>
      <c r="K80" s="127"/>
    </row>
    <row r="81" spans="1:11" s="5" customFormat="1" ht="15" customHeight="1" x14ac:dyDescent="0.2">
      <c r="A81" s="19" t="s">
        <v>5</v>
      </c>
      <c r="B81" s="10" t="s">
        <v>8</v>
      </c>
      <c r="C81" s="11"/>
      <c r="D81" s="11"/>
      <c r="E81" s="11"/>
      <c r="F81" s="11"/>
      <c r="G81" s="11"/>
      <c r="H81" s="11"/>
      <c r="I81" s="133"/>
      <c r="J81" s="134"/>
      <c r="K81" s="20" t="s">
        <v>514</v>
      </c>
    </row>
    <row r="82" spans="1:11" s="5" customFormat="1" ht="15" customHeight="1" x14ac:dyDescent="0.2">
      <c r="A82" s="19" t="s">
        <v>11</v>
      </c>
      <c r="B82" s="12" t="s">
        <v>6</v>
      </c>
      <c r="C82" s="11">
        <v>101</v>
      </c>
      <c r="D82" s="11">
        <v>66</v>
      </c>
      <c r="E82" s="11"/>
      <c r="F82" s="11"/>
      <c r="G82" s="11"/>
      <c r="H82" s="11"/>
      <c r="I82" s="133"/>
      <c r="J82" s="134"/>
      <c r="K82" s="20">
        <f t="shared" ref="K82" si="14">SUM(C82:J82)</f>
        <v>167</v>
      </c>
    </row>
    <row r="83" spans="1:11" s="5" customFormat="1" ht="25.5" customHeight="1" x14ac:dyDescent="0.2">
      <c r="A83" s="19" t="s">
        <v>12</v>
      </c>
      <c r="B83" s="12">
        <v>41.43</v>
      </c>
      <c r="C83" s="11"/>
      <c r="D83" s="11"/>
      <c r="E83" s="11"/>
      <c r="F83" s="11"/>
      <c r="G83" s="11"/>
      <c r="H83" s="11"/>
      <c r="I83" s="133"/>
      <c r="J83" s="134"/>
      <c r="K83" s="20" t="s">
        <v>514</v>
      </c>
    </row>
    <row r="84" spans="1:11" s="5" customFormat="1" ht="25.5" customHeight="1" x14ac:dyDescent="0.2">
      <c r="A84" s="19" t="s">
        <v>13</v>
      </c>
      <c r="B84" s="12" t="s">
        <v>7</v>
      </c>
      <c r="C84" s="11"/>
      <c r="D84" s="11"/>
      <c r="E84" s="11"/>
      <c r="F84" s="11"/>
      <c r="G84" s="11"/>
      <c r="H84" s="11"/>
      <c r="I84" s="133"/>
      <c r="J84" s="134"/>
      <c r="K84" s="20" t="s">
        <v>514</v>
      </c>
    </row>
    <row r="85" spans="1:11" s="5" customFormat="1" ht="15" customHeight="1" x14ac:dyDescent="0.2">
      <c r="A85" s="19" t="s">
        <v>14</v>
      </c>
      <c r="B85" s="12" t="s">
        <v>20</v>
      </c>
      <c r="C85" s="11"/>
      <c r="D85" s="11"/>
      <c r="E85" s="11"/>
      <c r="F85" s="11"/>
      <c r="G85" s="11"/>
      <c r="H85" s="11"/>
      <c r="I85" s="133"/>
      <c r="J85" s="134"/>
      <c r="K85" s="20" t="s">
        <v>514</v>
      </c>
    </row>
    <row r="86" spans="1:11" s="5" customFormat="1" ht="15" customHeight="1" x14ac:dyDescent="0.2">
      <c r="A86" s="19" t="s">
        <v>15</v>
      </c>
      <c r="B86" s="12">
        <v>62.65</v>
      </c>
      <c r="C86" s="11"/>
      <c r="D86" s="11"/>
      <c r="E86" s="11"/>
      <c r="F86" s="11"/>
      <c r="G86" s="11"/>
      <c r="H86" s="11"/>
      <c r="I86" s="133"/>
      <c r="J86" s="134"/>
      <c r="K86" s="20" t="s">
        <v>514</v>
      </c>
    </row>
    <row r="87" spans="1:11" s="5" customFormat="1" ht="24.75" customHeight="1" x14ac:dyDescent="0.2">
      <c r="A87" s="19" t="s">
        <v>16</v>
      </c>
      <c r="B87" s="12">
        <v>68</v>
      </c>
      <c r="C87" s="11"/>
      <c r="D87" s="11"/>
      <c r="E87" s="11"/>
      <c r="F87" s="11"/>
      <c r="G87" s="11"/>
      <c r="H87" s="11"/>
      <c r="I87" s="133"/>
      <c r="J87" s="134"/>
      <c r="K87" s="20" t="s">
        <v>514</v>
      </c>
    </row>
    <row r="88" spans="1:11" s="5" customFormat="1" ht="24.75" customHeight="1" x14ac:dyDescent="0.2">
      <c r="A88" s="19" t="s">
        <v>17</v>
      </c>
      <c r="B88" s="12">
        <v>74.75</v>
      </c>
      <c r="C88" s="11"/>
      <c r="D88" s="11"/>
      <c r="E88" s="11"/>
      <c r="F88" s="11"/>
      <c r="G88" s="11"/>
      <c r="H88" s="11"/>
      <c r="I88" s="133"/>
      <c r="J88" s="134"/>
      <c r="K88" s="20" t="s">
        <v>514</v>
      </c>
    </row>
    <row r="89" spans="1:11" s="5" customFormat="1" ht="15" customHeight="1" x14ac:dyDescent="0.2">
      <c r="A89" s="19" t="s">
        <v>18</v>
      </c>
      <c r="B89" s="12">
        <v>77</v>
      </c>
      <c r="C89" s="11"/>
      <c r="D89" s="11"/>
      <c r="E89" s="11"/>
      <c r="F89" s="11"/>
      <c r="G89" s="11"/>
      <c r="H89" s="11"/>
      <c r="I89" s="133"/>
      <c r="J89" s="134"/>
      <c r="K89" s="20" t="s">
        <v>514</v>
      </c>
    </row>
    <row r="90" spans="1:11" s="5" customFormat="1" ht="15" customHeight="1" x14ac:dyDescent="0.2">
      <c r="A90" s="19" t="s">
        <v>19</v>
      </c>
      <c r="B90" s="12">
        <v>81.819999999999993</v>
      </c>
      <c r="C90" s="11"/>
      <c r="D90" s="11"/>
      <c r="E90" s="11"/>
      <c r="F90" s="11"/>
      <c r="G90" s="11"/>
      <c r="H90" s="11"/>
      <c r="I90" s="133"/>
      <c r="J90" s="134"/>
      <c r="K90" s="26" t="s">
        <v>514</v>
      </c>
    </row>
    <row r="91" spans="1:11" s="5" customFormat="1" ht="15" customHeight="1" x14ac:dyDescent="0.2">
      <c r="A91" s="124" t="s">
        <v>120</v>
      </c>
      <c r="B91" s="192" t="s">
        <v>514</v>
      </c>
      <c r="C91" s="15">
        <f>SUM(C81:C90)</f>
        <v>101</v>
      </c>
      <c r="D91" s="15">
        <f t="shared" ref="D91" si="15">SUM(D81:D90)</f>
        <v>66</v>
      </c>
      <c r="E91" s="15" t="s">
        <v>514</v>
      </c>
      <c r="F91" s="15" t="s">
        <v>514</v>
      </c>
      <c r="G91" s="15" t="s">
        <v>514</v>
      </c>
      <c r="H91" s="15" t="s">
        <v>514</v>
      </c>
      <c r="I91" s="15" t="s">
        <v>514</v>
      </c>
      <c r="J91" s="15" t="s">
        <v>514</v>
      </c>
      <c r="K91" s="26">
        <f>SUM(K81:K90)</f>
        <v>167</v>
      </c>
    </row>
    <row r="92" spans="1:11" s="5" customFormat="1" ht="15" customHeight="1" x14ac:dyDescent="0.2">
      <c r="A92" s="183" t="s">
        <v>544</v>
      </c>
      <c r="B92" s="115" t="s">
        <v>514</v>
      </c>
      <c r="C92" s="133">
        <v>60</v>
      </c>
      <c r="D92" s="133">
        <v>39</v>
      </c>
      <c r="E92" s="133"/>
      <c r="F92" s="133"/>
      <c r="G92" s="133"/>
      <c r="H92" s="133"/>
      <c r="I92" s="133"/>
      <c r="J92" s="133"/>
      <c r="K92" s="20">
        <f t="shared" ref="K92:K93" si="16">SUM(C92:J92)</f>
        <v>99</v>
      </c>
    </row>
    <row r="93" spans="1:11" s="5" customFormat="1" ht="15" customHeight="1" x14ac:dyDescent="0.2">
      <c r="A93" s="183" t="s">
        <v>545</v>
      </c>
      <c r="B93" s="115" t="s">
        <v>514</v>
      </c>
      <c r="C93" s="109">
        <v>9</v>
      </c>
      <c r="D93" s="109">
        <v>3</v>
      </c>
      <c r="E93" s="109"/>
      <c r="F93" s="109"/>
      <c r="G93" s="109"/>
      <c r="H93" s="109"/>
      <c r="I93" s="109"/>
      <c r="J93" s="109"/>
      <c r="K93" s="20">
        <f t="shared" si="16"/>
        <v>12</v>
      </c>
    </row>
    <row r="94" spans="1:11" s="5" customFormat="1" x14ac:dyDescent="0.2">
      <c r="A94" s="385" t="s">
        <v>523</v>
      </c>
      <c r="B94" s="50"/>
      <c r="C94" s="488"/>
      <c r="D94" s="489"/>
      <c r="E94" s="489"/>
      <c r="F94" s="489"/>
      <c r="G94" s="489"/>
      <c r="H94" s="489"/>
      <c r="I94" s="489"/>
      <c r="J94" s="489"/>
      <c r="K94" s="490"/>
    </row>
    <row r="95" spans="1:11" s="2" customFormat="1" ht="25.5" x14ac:dyDescent="0.2">
      <c r="A95" s="53" t="s">
        <v>10</v>
      </c>
      <c r="B95" s="54" t="s">
        <v>9</v>
      </c>
      <c r="C95" s="125"/>
      <c r="D95" s="126"/>
      <c r="E95" s="126"/>
      <c r="F95" s="126"/>
      <c r="G95" s="126"/>
      <c r="H95" s="126"/>
      <c r="I95" s="126"/>
      <c r="J95" s="126"/>
      <c r="K95" s="127"/>
    </row>
    <row r="96" spans="1:11" ht="15" customHeight="1" x14ac:dyDescent="0.2">
      <c r="A96" s="19" t="s">
        <v>5</v>
      </c>
      <c r="B96" s="10" t="s">
        <v>8</v>
      </c>
      <c r="C96" s="11"/>
      <c r="D96" s="11"/>
      <c r="E96" s="11"/>
      <c r="F96" s="11"/>
      <c r="G96" s="11"/>
      <c r="H96" s="11"/>
      <c r="I96" s="133"/>
      <c r="J96" s="134"/>
      <c r="K96" s="20" t="s">
        <v>514</v>
      </c>
    </row>
    <row r="97" spans="1:11" x14ac:dyDescent="0.2">
      <c r="A97" s="19" t="s">
        <v>11</v>
      </c>
      <c r="B97" s="12" t="s">
        <v>6</v>
      </c>
      <c r="C97" s="11"/>
      <c r="D97" s="11"/>
      <c r="E97" s="11"/>
      <c r="F97" s="11"/>
      <c r="G97" s="11"/>
      <c r="H97" s="11"/>
      <c r="I97" s="133">
        <v>4</v>
      </c>
      <c r="J97" s="134" t="s">
        <v>514</v>
      </c>
      <c r="K97" s="20">
        <f t="shared" ref="K97:K108" si="17">SUM(C97:J97)</f>
        <v>4</v>
      </c>
    </row>
    <row r="98" spans="1:11" ht="25.5" x14ac:dyDescent="0.2">
      <c r="A98" s="19" t="s">
        <v>12</v>
      </c>
      <c r="B98" s="12">
        <v>41.43</v>
      </c>
      <c r="C98" s="11"/>
      <c r="D98" s="11"/>
      <c r="E98" s="11"/>
      <c r="F98" s="11"/>
      <c r="G98" s="11"/>
      <c r="H98" s="11"/>
      <c r="I98" s="133"/>
      <c r="J98" s="134"/>
      <c r="K98" s="20" t="s">
        <v>514</v>
      </c>
    </row>
    <row r="99" spans="1:11" ht="25.5" x14ac:dyDescent="0.2">
      <c r="A99" s="19" t="s">
        <v>13</v>
      </c>
      <c r="B99" s="12" t="s">
        <v>7</v>
      </c>
      <c r="C99" s="11"/>
      <c r="D99" s="11"/>
      <c r="E99" s="11"/>
      <c r="F99" s="11"/>
      <c r="G99" s="11"/>
      <c r="H99" s="11"/>
      <c r="I99" s="133"/>
      <c r="J99" s="134"/>
      <c r="K99" s="20" t="s">
        <v>514</v>
      </c>
    </row>
    <row r="100" spans="1:11" ht="15" customHeight="1" x14ac:dyDescent="0.2">
      <c r="A100" s="19" t="s">
        <v>14</v>
      </c>
      <c r="B100" s="12" t="s">
        <v>20</v>
      </c>
      <c r="C100" s="11"/>
      <c r="D100" s="11"/>
      <c r="E100" s="11"/>
      <c r="F100" s="11"/>
      <c r="G100" s="11"/>
      <c r="H100" s="11"/>
      <c r="I100" s="133"/>
      <c r="J100" s="134"/>
      <c r="K100" s="20" t="s">
        <v>514</v>
      </c>
    </row>
    <row r="101" spans="1:11" x14ac:dyDescent="0.2">
      <c r="A101" s="19" t="s">
        <v>15</v>
      </c>
      <c r="B101" s="12">
        <v>62.65</v>
      </c>
      <c r="C101" s="11"/>
      <c r="D101" s="11"/>
      <c r="E101" s="11"/>
      <c r="F101" s="11"/>
      <c r="G101" s="11"/>
      <c r="H101" s="11"/>
      <c r="I101" s="133"/>
      <c r="J101" s="134"/>
      <c r="K101" s="20" t="s">
        <v>514</v>
      </c>
    </row>
    <row r="102" spans="1:11" ht="25.5" x14ac:dyDescent="0.2">
      <c r="A102" s="19" t="s">
        <v>16</v>
      </c>
      <c r="B102" s="12">
        <v>68</v>
      </c>
      <c r="C102" s="11"/>
      <c r="D102" s="11"/>
      <c r="E102" s="11"/>
      <c r="F102" s="11"/>
      <c r="G102" s="11"/>
      <c r="H102" s="11"/>
      <c r="I102" s="133"/>
      <c r="J102" s="134"/>
      <c r="K102" s="20" t="s">
        <v>514</v>
      </c>
    </row>
    <row r="103" spans="1:11" ht="25.5" x14ac:dyDescent="0.2">
      <c r="A103" s="19" t="s">
        <v>17</v>
      </c>
      <c r="B103" s="12">
        <v>74.75</v>
      </c>
      <c r="C103" s="11"/>
      <c r="D103" s="11"/>
      <c r="E103" s="11"/>
      <c r="F103" s="11"/>
      <c r="G103" s="11"/>
      <c r="H103" s="11"/>
      <c r="I103" s="133"/>
      <c r="J103" s="134"/>
      <c r="K103" s="20" t="s">
        <v>514</v>
      </c>
    </row>
    <row r="104" spans="1:11" x14ac:dyDescent="0.2">
      <c r="A104" s="19" t="s">
        <v>18</v>
      </c>
      <c r="B104" s="12">
        <v>77</v>
      </c>
      <c r="C104" s="11"/>
      <c r="D104" s="11"/>
      <c r="E104" s="11"/>
      <c r="F104" s="11"/>
      <c r="G104" s="11"/>
      <c r="H104" s="11"/>
      <c r="I104" s="133"/>
      <c r="J104" s="134"/>
      <c r="K104" s="20" t="s">
        <v>514</v>
      </c>
    </row>
    <row r="105" spans="1:11" x14ac:dyDescent="0.2">
      <c r="A105" s="19" t="s">
        <v>19</v>
      </c>
      <c r="B105" s="12">
        <v>81.819999999999993</v>
      </c>
      <c r="C105" s="11"/>
      <c r="D105" s="11"/>
      <c r="E105" s="11"/>
      <c r="F105" s="11"/>
      <c r="G105" s="11"/>
      <c r="H105" s="11"/>
      <c r="I105" s="133"/>
      <c r="J105" s="134"/>
      <c r="K105" s="26" t="s">
        <v>514</v>
      </c>
    </row>
    <row r="106" spans="1:11" x14ac:dyDescent="0.2">
      <c r="A106" s="124" t="s">
        <v>120</v>
      </c>
      <c r="B106" s="192" t="s">
        <v>514</v>
      </c>
      <c r="C106" s="15" t="s">
        <v>514</v>
      </c>
      <c r="D106" s="15" t="s">
        <v>514</v>
      </c>
      <c r="E106" s="15" t="s">
        <v>514</v>
      </c>
      <c r="F106" s="15" t="s">
        <v>514</v>
      </c>
      <c r="G106" s="15" t="s">
        <v>514</v>
      </c>
      <c r="H106" s="15" t="s">
        <v>514</v>
      </c>
      <c r="I106" s="15">
        <f t="shared" ref="I106" si="18">SUM(I96:I105)</f>
        <v>4</v>
      </c>
      <c r="J106" s="15" t="s">
        <v>514</v>
      </c>
      <c r="K106" s="26">
        <f>SUM(K96:K105)</f>
        <v>4</v>
      </c>
    </row>
    <row r="107" spans="1:11" ht="24.95" customHeight="1" x14ac:dyDescent="0.2">
      <c r="A107" s="183" t="s">
        <v>555</v>
      </c>
      <c r="B107" s="115" t="s">
        <v>514</v>
      </c>
      <c r="C107" s="133"/>
      <c r="D107" s="133"/>
      <c r="E107" s="133"/>
      <c r="F107" s="133"/>
      <c r="G107" s="133"/>
      <c r="H107" s="133"/>
      <c r="I107" s="133">
        <v>1</v>
      </c>
      <c r="J107" s="133" t="s">
        <v>514</v>
      </c>
      <c r="K107" s="20">
        <f t="shared" si="17"/>
        <v>1</v>
      </c>
    </row>
    <row r="108" spans="1:11" ht="24.95" customHeight="1" x14ac:dyDescent="0.2">
      <c r="A108" s="183" t="s">
        <v>556</v>
      </c>
      <c r="B108" s="115" t="s">
        <v>514</v>
      </c>
      <c r="C108" s="109"/>
      <c r="D108" s="109"/>
      <c r="E108" s="109"/>
      <c r="F108" s="109"/>
      <c r="G108" s="109"/>
      <c r="H108" s="109"/>
      <c r="I108" s="109">
        <v>4</v>
      </c>
      <c r="J108" s="109" t="s">
        <v>514</v>
      </c>
      <c r="K108" s="20">
        <f t="shared" si="17"/>
        <v>4</v>
      </c>
    </row>
    <row r="109" spans="1:11" ht="15" customHeight="1" x14ac:dyDescent="0.2">
      <c r="A109" s="108" t="s">
        <v>525</v>
      </c>
      <c r="B109" s="9"/>
      <c r="C109" s="488"/>
      <c r="D109" s="489"/>
      <c r="E109" s="489"/>
      <c r="F109" s="489"/>
      <c r="G109" s="489"/>
      <c r="H109" s="489"/>
      <c r="I109" s="489"/>
      <c r="J109" s="489"/>
      <c r="K109" s="490"/>
    </row>
    <row r="110" spans="1:11" ht="25.5" x14ac:dyDescent="0.2">
      <c r="A110" s="17" t="s">
        <v>10</v>
      </c>
      <c r="B110" s="13" t="s">
        <v>9</v>
      </c>
      <c r="C110" s="485"/>
      <c r="D110" s="486"/>
      <c r="E110" s="486"/>
      <c r="F110" s="486"/>
      <c r="G110" s="486"/>
      <c r="H110" s="486"/>
      <c r="I110" s="486"/>
      <c r="J110" s="486"/>
      <c r="K110" s="487"/>
    </row>
    <row r="111" spans="1:11" ht="15" customHeight="1" x14ac:dyDescent="0.2">
      <c r="A111" s="19" t="s">
        <v>5</v>
      </c>
      <c r="B111" s="10" t="s">
        <v>8</v>
      </c>
      <c r="C111" s="177" t="s">
        <v>514</v>
      </c>
      <c r="D111" s="177" t="s">
        <v>514</v>
      </c>
      <c r="E111" s="177" t="s">
        <v>514</v>
      </c>
      <c r="F111" s="177" t="s">
        <v>514</v>
      </c>
      <c r="G111" s="177" t="s">
        <v>514</v>
      </c>
      <c r="H111" s="177" t="s">
        <v>514</v>
      </c>
      <c r="I111" s="156" t="s">
        <v>514</v>
      </c>
      <c r="J111" s="178" t="s">
        <v>514</v>
      </c>
      <c r="K111" s="176" t="s">
        <v>514</v>
      </c>
    </row>
    <row r="112" spans="1:11" ht="15" customHeight="1" x14ac:dyDescent="0.2">
      <c r="A112" s="19" t="s">
        <v>11</v>
      </c>
      <c r="B112" s="12" t="s">
        <v>6</v>
      </c>
      <c r="C112" s="177">
        <f t="shared" ref="C112:D123" si="19">SUM(C7,C22,C37,C52,C67,C82,C97)</f>
        <v>328</v>
      </c>
      <c r="D112" s="177">
        <f t="shared" si="19"/>
        <v>158</v>
      </c>
      <c r="E112" s="177" t="s">
        <v>514</v>
      </c>
      <c r="F112" s="177" t="s">
        <v>514</v>
      </c>
      <c r="G112" s="177">
        <f t="shared" ref="G112:J123" si="20">SUM(G7,G22,G37,G52,G67,G82,G97)</f>
        <v>209</v>
      </c>
      <c r="H112" s="177">
        <f t="shared" si="20"/>
        <v>149</v>
      </c>
      <c r="I112" s="156">
        <f t="shared" si="20"/>
        <v>18</v>
      </c>
      <c r="J112" s="178">
        <f t="shared" si="20"/>
        <v>22</v>
      </c>
      <c r="K112" s="176">
        <f t="shared" ref="K112:K120" si="21">SUM(C112:J112)</f>
        <v>884</v>
      </c>
    </row>
    <row r="113" spans="1:11" ht="25.5" customHeight="1" x14ac:dyDescent="0.2">
      <c r="A113" s="19" t="s">
        <v>12</v>
      </c>
      <c r="B113" s="12">
        <v>41.43</v>
      </c>
      <c r="C113" s="177" t="s">
        <v>514</v>
      </c>
      <c r="D113" s="177" t="s">
        <v>514</v>
      </c>
      <c r="E113" s="177" t="s">
        <v>514</v>
      </c>
      <c r="F113" s="177" t="s">
        <v>514</v>
      </c>
      <c r="G113" s="177" t="s">
        <v>514</v>
      </c>
      <c r="H113" s="177" t="s">
        <v>514</v>
      </c>
      <c r="I113" s="156" t="s">
        <v>514</v>
      </c>
      <c r="J113" s="178" t="s">
        <v>514</v>
      </c>
      <c r="K113" s="176" t="s">
        <v>514</v>
      </c>
    </row>
    <row r="114" spans="1:11" ht="25.5" customHeight="1" x14ac:dyDescent="0.2">
      <c r="A114" s="19" t="s">
        <v>13</v>
      </c>
      <c r="B114" s="12" t="s">
        <v>7</v>
      </c>
      <c r="C114" s="177">
        <f t="shared" si="19"/>
        <v>79</v>
      </c>
      <c r="D114" s="177">
        <f t="shared" si="19"/>
        <v>39</v>
      </c>
      <c r="E114" s="177" t="s">
        <v>514</v>
      </c>
      <c r="F114" s="177" t="s">
        <v>514</v>
      </c>
      <c r="G114" s="177" t="s">
        <v>514</v>
      </c>
      <c r="H114" s="177" t="s">
        <v>514</v>
      </c>
      <c r="I114" s="156" t="s">
        <v>514</v>
      </c>
      <c r="J114" s="178" t="s">
        <v>514</v>
      </c>
      <c r="K114" s="176">
        <f t="shared" si="21"/>
        <v>118</v>
      </c>
    </row>
    <row r="115" spans="1:11" ht="15" customHeight="1" x14ac:dyDescent="0.2">
      <c r="A115" s="19" t="s">
        <v>14</v>
      </c>
      <c r="B115" s="12" t="s">
        <v>20</v>
      </c>
      <c r="C115" s="177">
        <f t="shared" si="19"/>
        <v>153</v>
      </c>
      <c r="D115" s="177">
        <f t="shared" si="19"/>
        <v>31</v>
      </c>
      <c r="E115" s="177" t="s">
        <v>514</v>
      </c>
      <c r="F115" s="177" t="s">
        <v>514</v>
      </c>
      <c r="G115" s="177">
        <f t="shared" si="20"/>
        <v>37</v>
      </c>
      <c r="H115" s="177">
        <f t="shared" si="20"/>
        <v>34</v>
      </c>
      <c r="I115" s="156" t="s">
        <v>514</v>
      </c>
      <c r="J115" s="178" t="s">
        <v>514</v>
      </c>
      <c r="K115" s="176">
        <f t="shared" si="21"/>
        <v>255</v>
      </c>
    </row>
    <row r="116" spans="1:11" ht="15" customHeight="1" x14ac:dyDescent="0.2">
      <c r="A116" s="19" t="s">
        <v>15</v>
      </c>
      <c r="B116" s="12">
        <v>62.65</v>
      </c>
      <c r="C116" s="177">
        <f t="shared" si="19"/>
        <v>255</v>
      </c>
      <c r="D116" s="177">
        <f t="shared" si="19"/>
        <v>51</v>
      </c>
      <c r="E116" s="177" t="s">
        <v>514</v>
      </c>
      <c r="F116" s="177" t="s">
        <v>514</v>
      </c>
      <c r="G116" s="177">
        <f t="shared" si="20"/>
        <v>173</v>
      </c>
      <c r="H116" s="177">
        <f t="shared" si="20"/>
        <v>134</v>
      </c>
      <c r="I116" s="156">
        <f t="shared" si="20"/>
        <v>8</v>
      </c>
      <c r="J116" s="178">
        <f t="shared" si="20"/>
        <v>9</v>
      </c>
      <c r="K116" s="176">
        <f t="shared" si="21"/>
        <v>630</v>
      </c>
    </row>
    <row r="117" spans="1:11" ht="25.5" customHeight="1" x14ac:dyDescent="0.2">
      <c r="A117" s="19" t="s">
        <v>16</v>
      </c>
      <c r="B117" s="12">
        <v>68</v>
      </c>
      <c r="C117" s="177" t="s">
        <v>514</v>
      </c>
      <c r="D117" s="177" t="s">
        <v>514</v>
      </c>
      <c r="E117" s="177" t="s">
        <v>514</v>
      </c>
      <c r="F117" s="177" t="s">
        <v>514</v>
      </c>
      <c r="G117" s="177" t="s">
        <v>514</v>
      </c>
      <c r="H117" s="177" t="s">
        <v>514</v>
      </c>
      <c r="I117" s="156" t="s">
        <v>514</v>
      </c>
      <c r="J117" s="178" t="s">
        <v>514</v>
      </c>
      <c r="K117" s="176" t="s">
        <v>514</v>
      </c>
    </row>
    <row r="118" spans="1:11" ht="25.5" customHeight="1" x14ac:dyDescent="0.2">
      <c r="A118" s="19" t="s">
        <v>17</v>
      </c>
      <c r="B118" s="12">
        <v>74.75</v>
      </c>
      <c r="C118" s="177">
        <f t="shared" si="19"/>
        <v>79</v>
      </c>
      <c r="D118" s="177">
        <f t="shared" si="19"/>
        <v>156</v>
      </c>
      <c r="E118" s="177" t="s">
        <v>514</v>
      </c>
      <c r="F118" s="177" t="s">
        <v>514</v>
      </c>
      <c r="G118" s="177">
        <f t="shared" si="20"/>
        <v>37</v>
      </c>
      <c r="H118" s="177">
        <f t="shared" si="20"/>
        <v>129</v>
      </c>
      <c r="I118" s="156" t="s">
        <v>514</v>
      </c>
      <c r="J118" s="178" t="s">
        <v>514</v>
      </c>
      <c r="K118" s="176">
        <f t="shared" si="21"/>
        <v>401</v>
      </c>
    </row>
    <row r="119" spans="1:11" ht="15" customHeight="1" x14ac:dyDescent="0.2">
      <c r="A119" s="19" t="s">
        <v>18</v>
      </c>
      <c r="B119" s="12">
        <v>77</v>
      </c>
      <c r="C119" s="177" t="s">
        <v>514</v>
      </c>
      <c r="D119" s="177" t="s">
        <v>514</v>
      </c>
      <c r="E119" s="177" t="s">
        <v>514</v>
      </c>
      <c r="F119" s="177" t="s">
        <v>514</v>
      </c>
      <c r="G119" s="177" t="s">
        <v>514</v>
      </c>
      <c r="H119" s="177" t="s">
        <v>514</v>
      </c>
      <c r="I119" s="156" t="s">
        <v>514</v>
      </c>
      <c r="J119" s="178" t="s">
        <v>514</v>
      </c>
      <c r="K119" s="176" t="s">
        <v>514</v>
      </c>
    </row>
    <row r="120" spans="1:11" ht="15" customHeight="1" thickBot="1" x14ac:dyDescent="0.25">
      <c r="A120" s="23" t="s">
        <v>19</v>
      </c>
      <c r="B120" s="24">
        <v>81.819999999999993</v>
      </c>
      <c r="C120" s="179">
        <f t="shared" si="19"/>
        <v>152</v>
      </c>
      <c r="D120" s="179" t="s">
        <v>514</v>
      </c>
      <c r="E120" s="179" t="s">
        <v>514</v>
      </c>
      <c r="F120" s="179" t="s">
        <v>514</v>
      </c>
      <c r="G120" s="179">
        <f t="shared" si="20"/>
        <v>55</v>
      </c>
      <c r="H120" s="179" t="s">
        <v>514</v>
      </c>
      <c r="I120" s="180" t="s">
        <v>514</v>
      </c>
      <c r="J120" s="181">
        <f t="shared" si="20"/>
        <v>4</v>
      </c>
      <c r="K120" s="182">
        <f t="shared" si="21"/>
        <v>211</v>
      </c>
    </row>
    <row r="121" spans="1:11" x14ac:dyDescent="0.2">
      <c r="A121" s="282" t="s">
        <v>122</v>
      </c>
      <c r="B121" s="283" t="s">
        <v>514</v>
      </c>
      <c r="C121" s="284">
        <f t="shared" si="19"/>
        <v>1046</v>
      </c>
      <c r="D121" s="284">
        <f t="shared" si="19"/>
        <v>435</v>
      </c>
      <c r="E121" s="284" t="s">
        <v>514</v>
      </c>
      <c r="F121" s="284" t="s">
        <v>514</v>
      </c>
      <c r="G121" s="284">
        <f t="shared" si="20"/>
        <v>511</v>
      </c>
      <c r="H121" s="284">
        <f t="shared" si="20"/>
        <v>446</v>
      </c>
      <c r="I121" s="284">
        <f t="shared" si="20"/>
        <v>26</v>
      </c>
      <c r="J121" s="285">
        <f t="shared" si="20"/>
        <v>35</v>
      </c>
      <c r="K121" s="286">
        <f>SUM(K111:K120)</f>
        <v>2499</v>
      </c>
    </row>
    <row r="122" spans="1:11" x14ac:dyDescent="0.2">
      <c r="A122" s="75" t="s">
        <v>100</v>
      </c>
      <c r="B122" s="186" t="s">
        <v>514</v>
      </c>
      <c r="C122" s="133">
        <f t="shared" si="19"/>
        <v>640</v>
      </c>
      <c r="D122" s="133">
        <f t="shared" si="19"/>
        <v>304</v>
      </c>
      <c r="E122" s="133" t="s">
        <v>514</v>
      </c>
      <c r="F122" s="133" t="s">
        <v>514</v>
      </c>
      <c r="G122" s="133">
        <f t="shared" si="20"/>
        <v>292</v>
      </c>
      <c r="H122" s="133">
        <f t="shared" si="20"/>
        <v>265</v>
      </c>
      <c r="I122" s="133">
        <f t="shared" si="20"/>
        <v>8</v>
      </c>
      <c r="J122" s="133">
        <f t="shared" si="20"/>
        <v>11</v>
      </c>
      <c r="K122" s="20">
        <f>SUM(C122:J122)</f>
        <v>1520</v>
      </c>
    </row>
    <row r="123" spans="1:11" ht="13.5" thickBot="1" x14ac:dyDescent="0.25">
      <c r="A123" s="159" t="s">
        <v>101</v>
      </c>
      <c r="B123" s="187" t="s">
        <v>514</v>
      </c>
      <c r="C123" s="184">
        <f t="shared" si="19"/>
        <v>304</v>
      </c>
      <c r="D123" s="184">
        <f t="shared" si="19"/>
        <v>10</v>
      </c>
      <c r="E123" s="184" t="s">
        <v>514</v>
      </c>
      <c r="F123" s="184" t="s">
        <v>514</v>
      </c>
      <c r="G123" s="184">
        <f t="shared" si="20"/>
        <v>163</v>
      </c>
      <c r="H123" s="184">
        <f t="shared" si="20"/>
        <v>20</v>
      </c>
      <c r="I123" s="184">
        <f t="shared" si="20"/>
        <v>25</v>
      </c>
      <c r="J123" s="184">
        <f t="shared" si="20"/>
        <v>6</v>
      </c>
      <c r="K123" s="21">
        <f>SUM(C123:J123)</f>
        <v>528</v>
      </c>
    </row>
  </sheetData>
  <mergeCells count="15">
    <mergeCell ref="I2:J2"/>
    <mergeCell ref="A1:K1"/>
    <mergeCell ref="C2:D2"/>
    <mergeCell ref="E2:F2"/>
    <mergeCell ref="G2:H2"/>
    <mergeCell ref="C4:K4"/>
    <mergeCell ref="C19:K19"/>
    <mergeCell ref="C34:K34"/>
    <mergeCell ref="C49:K49"/>
    <mergeCell ref="C50:K50"/>
    <mergeCell ref="C64:K64"/>
    <mergeCell ref="C79:K79"/>
    <mergeCell ref="C94:K94"/>
    <mergeCell ref="C109:K109"/>
    <mergeCell ref="C110:K110"/>
  </mergeCells>
  <pageMargins left="0.25" right="0.25"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107"/>
  <sheetViews>
    <sheetView zoomScaleNormal="100" workbookViewId="0">
      <selection sqref="A1:R1"/>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495" t="s">
        <v>721</v>
      </c>
      <c r="B1" s="496"/>
      <c r="C1" s="496"/>
      <c r="D1" s="496"/>
      <c r="E1" s="496"/>
      <c r="F1" s="496"/>
      <c r="G1" s="496"/>
      <c r="H1" s="496"/>
      <c r="I1" s="496"/>
      <c r="J1" s="496"/>
      <c r="K1" s="496"/>
      <c r="L1" s="496"/>
      <c r="M1" s="496"/>
      <c r="N1" s="496"/>
      <c r="O1" s="496"/>
      <c r="P1" s="496"/>
      <c r="Q1" s="496"/>
      <c r="R1" s="498"/>
      <c r="T1" s="98"/>
      <c r="U1" s="92"/>
      <c r="V1" s="92"/>
      <c r="W1" s="92"/>
    </row>
    <row r="2" spans="1:23" s="5" customFormat="1" ht="38.25" customHeight="1" x14ac:dyDescent="0.2">
      <c r="A2" s="58" t="s">
        <v>513</v>
      </c>
      <c r="B2" s="8"/>
      <c r="C2" s="544" t="s">
        <v>0</v>
      </c>
      <c r="D2" s="545"/>
      <c r="E2" s="545"/>
      <c r="F2" s="546"/>
      <c r="G2" s="544" t="s">
        <v>2</v>
      </c>
      <c r="H2" s="545"/>
      <c r="I2" s="545"/>
      <c r="J2" s="546"/>
      <c r="K2" s="544" t="s">
        <v>1</v>
      </c>
      <c r="L2" s="545"/>
      <c r="M2" s="545"/>
      <c r="N2" s="546"/>
      <c r="O2" s="544" t="s">
        <v>3</v>
      </c>
      <c r="P2" s="545"/>
      <c r="Q2" s="545"/>
      <c r="R2" s="547"/>
    </row>
    <row r="3" spans="1:23" s="5" customFormat="1" ht="51.75" customHeight="1" thickBot="1" x14ac:dyDescent="0.25">
      <c r="A3" s="47"/>
      <c r="B3" s="51"/>
      <c r="C3" s="202" t="s">
        <v>507</v>
      </c>
      <c r="D3" s="202" t="s">
        <v>36</v>
      </c>
      <c r="E3" s="202" t="s">
        <v>103</v>
      </c>
      <c r="F3" s="202" t="s">
        <v>104</v>
      </c>
      <c r="G3" s="202" t="s">
        <v>507</v>
      </c>
      <c r="H3" s="202" t="s">
        <v>36</v>
      </c>
      <c r="I3" s="202" t="s">
        <v>103</v>
      </c>
      <c r="J3" s="202" t="s">
        <v>104</v>
      </c>
      <c r="K3" s="202" t="s">
        <v>507</v>
      </c>
      <c r="L3" s="202" t="s">
        <v>36</v>
      </c>
      <c r="M3" s="202" t="s">
        <v>507</v>
      </c>
      <c r="N3" s="202" t="s">
        <v>104</v>
      </c>
      <c r="O3" s="202" t="s">
        <v>507</v>
      </c>
      <c r="P3" s="202" t="s">
        <v>36</v>
      </c>
      <c r="Q3" s="202" t="s">
        <v>103</v>
      </c>
      <c r="R3" s="203" t="s">
        <v>104</v>
      </c>
    </row>
    <row r="4" spans="1:23" x14ac:dyDescent="0.2">
      <c r="A4" s="108" t="s">
        <v>517</v>
      </c>
      <c r="B4" s="9"/>
      <c r="C4" s="488"/>
      <c r="D4" s="489"/>
      <c r="E4" s="489"/>
      <c r="F4" s="489"/>
      <c r="G4" s="489"/>
      <c r="H4" s="489"/>
      <c r="I4" s="489"/>
      <c r="J4" s="489"/>
      <c r="K4" s="489"/>
      <c r="L4" s="489"/>
      <c r="M4" s="489"/>
      <c r="N4" s="489"/>
      <c r="O4" s="489"/>
      <c r="P4" s="489"/>
      <c r="Q4" s="489"/>
      <c r="R4" s="490"/>
    </row>
    <row r="5" spans="1:23" ht="25.5" x14ac:dyDescent="0.2">
      <c r="A5" s="17" t="s">
        <v>10</v>
      </c>
      <c r="B5" s="13" t="s">
        <v>9</v>
      </c>
      <c r="C5" s="125"/>
      <c r="D5" s="126"/>
      <c r="E5" s="126"/>
      <c r="F5" s="126"/>
      <c r="G5" s="126"/>
      <c r="H5" s="126"/>
      <c r="I5" s="126"/>
      <c r="J5" s="126"/>
      <c r="K5" s="126"/>
      <c r="L5" s="126"/>
      <c r="M5" s="126"/>
      <c r="N5" s="126"/>
      <c r="O5" s="126"/>
      <c r="P5" s="126"/>
      <c r="Q5" s="126"/>
      <c r="R5" s="127"/>
    </row>
    <row r="6" spans="1:23" x14ac:dyDescent="0.2">
      <c r="A6" s="19" t="s">
        <v>5</v>
      </c>
      <c r="B6" s="10" t="s">
        <v>8</v>
      </c>
      <c r="C6" s="288"/>
      <c r="D6" s="289"/>
      <c r="E6" s="289"/>
      <c r="F6" s="289"/>
      <c r="G6" s="289"/>
      <c r="H6" s="289"/>
      <c r="I6" s="289"/>
      <c r="J6" s="289"/>
      <c r="K6" s="289"/>
      <c r="L6" s="289"/>
      <c r="M6" s="289"/>
      <c r="N6" s="289"/>
      <c r="O6" s="289"/>
      <c r="P6" s="289"/>
      <c r="Q6" s="289"/>
      <c r="R6" s="290"/>
    </row>
    <row r="7" spans="1:23" x14ac:dyDescent="0.2">
      <c r="A7" s="19" t="s">
        <v>11</v>
      </c>
      <c r="B7" s="12" t="s">
        <v>6</v>
      </c>
      <c r="C7" s="288">
        <v>1027</v>
      </c>
      <c r="D7" s="289">
        <v>1153</v>
      </c>
      <c r="E7" s="289">
        <v>878</v>
      </c>
      <c r="F7" s="289">
        <v>646</v>
      </c>
      <c r="G7" s="289"/>
      <c r="H7" s="289"/>
      <c r="I7" s="289"/>
      <c r="J7" s="289"/>
      <c r="K7" s="289">
        <v>399</v>
      </c>
      <c r="L7" s="289">
        <v>425</v>
      </c>
      <c r="M7" s="289">
        <v>327</v>
      </c>
      <c r="N7" s="289">
        <v>295</v>
      </c>
      <c r="O7" s="289">
        <v>24</v>
      </c>
      <c r="P7" s="289">
        <v>24</v>
      </c>
      <c r="Q7" s="289">
        <v>18</v>
      </c>
      <c r="R7" s="290">
        <v>15</v>
      </c>
    </row>
    <row r="8" spans="1:23" ht="25.5" x14ac:dyDescent="0.2">
      <c r="A8" s="19" t="s">
        <v>12</v>
      </c>
      <c r="B8" s="12">
        <v>41.43</v>
      </c>
      <c r="C8" s="288"/>
      <c r="D8" s="289"/>
      <c r="E8" s="289"/>
      <c r="F8" s="289"/>
      <c r="G8" s="289"/>
      <c r="H8" s="289"/>
      <c r="I8" s="289"/>
      <c r="J8" s="289"/>
      <c r="K8" s="289"/>
      <c r="L8" s="289"/>
      <c r="M8" s="289"/>
      <c r="N8" s="289"/>
      <c r="O8" s="289"/>
      <c r="P8" s="289"/>
      <c r="Q8" s="289"/>
      <c r="R8" s="290"/>
    </row>
    <row r="9" spans="1:23" ht="25.5" x14ac:dyDescent="0.2">
      <c r="A9" s="19" t="s">
        <v>13</v>
      </c>
      <c r="B9" s="12" t="s">
        <v>7</v>
      </c>
      <c r="C9" s="288"/>
      <c r="D9" s="289"/>
      <c r="E9" s="289"/>
      <c r="F9" s="289"/>
      <c r="G9" s="289"/>
      <c r="H9" s="289"/>
      <c r="I9" s="289"/>
      <c r="J9" s="289"/>
      <c r="K9" s="289"/>
      <c r="L9" s="289"/>
      <c r="M9" s="289"/>
      <c r="N9" s="289"/>
      <c r="O9" s="289"/>
      <c r="P9" s="289"/>
      <c r="Q9" s="289"/>
      <c r="R9" s="290"/>
    </row>
    <row r="10" spans="1:23" ht="25.5" x14ac:dyDescent="0.2">
      <c r="A10" s="19" t="s">
        <v>14</v>
      </c>
      <c r="B10" s="12" t="s">
        <v>20</v>
      </c>
      <c r="C10" s="288"/>
      <c r="D10" s="289"/>
      <c r="E10" s="289"/>
      <c r="F10" s="289"/>
      <c r="G10" s="289"/>
      <c r="H10" s="289"/>
      <c r="I10" s="289"/>
      <c r="J10" s="289"/>
      <c r="K10" s="289"/>
      <c r="L10" s="289"/>
      <c r="M10" s="289"/>
      <c r="N10" s="289"/>
      <c r="O10" s="289"/>
      <c r="P10" s="289"/>
      <c r="Q10" s="289"/>
      <c r="R10" s="290"/>
    </row>
    <row r="11" spans="1:23" x14ac:dyDescent="0.2">
      <c r="A11" s="19" t="s">
        <v>15</v>
      </c>
      <c r="B11" s="12">
        <v>62.65</v>
      </c>
      <c r="C11" s="288"/>
      <c r="D11" s="289"/>
      <c r="E11" s="289"/>
      <c r="F11" s="289"/>
      <c r="G11" s="289"/>
      <c r="H11" s="289"/>
      <c r="I11" s="289"/>
      <c r="J11" s="289"/>
      <c r="K11" s="289"/>
      <c r="L11" s="289"/>
      <c r="M11" s="289"/>
      <c r="N11" s="289"/>
      <c r="O11" s="289"/>
      <c r="P11" s="289"/>
      <c r="Q11" s="289"/>
      <c r="R11" s="290"/>
    </row>
    <row r="12" spans="1:23" ht="25.5" x14ac:dyDescent="0.2">
      <c r="A12" s="19" t="s">
        <v>16</v>
      </c>
      <c r="B12" s="12">
        <v>68</v>
      </c>
      <c r="C12" s="288"/>
      <c r="D12" s="289"/>
      <c r="E12" s="289"/>
      <c r="F12" s="289"/>
      <c r="G12" s="289"/>
      <c r="H12" s="289"/>
      <c r="I12" s="289"/>
      <c r="J12" s="289"/>
      <c r="K12" s="289"/>
      <c r="L12" s="289"/>
      <c r="M12" s="289"/>
      <c r="N12" s="289"/>
      <c r="O12" s="289"/>
      <c r="P12" s="289"/>
      <c r="Q12" s="289"/>
      <c r="R12" s="290"/>
    </row>
    <row r="13" spans="1:23" ht="25.5" x14ac:dyDescent="0.2">
      <c r="A13" s="19" t="s">
        <v>17</v>
      </c>
      <c r="B13" s="12">
        <v>74.75</v>
      </c>
      <c r="C13" s="288"/>
      <c r="D13" s="289"/>
      <c r="E13" s="289"/>
      <c r="F13" s="289"/>
      <c r="G13" s="289"/>
      <c r="H13" s="289"/>
      <c r="I13" s="289"/>
      <c r="J13" s="289"/>
      <c r="K13" s="289"/>
      <c r="L13" s="289"/>
      <c r="M13" s="289"/>
      <c r="N13" s="289"/>
      <c r="O13" s="289"/>
      <c r="P13" s="289"/>
      <c r="Q13" s="289"/>
      <c r="R13" s="290"/>
    </row>
    <row r="14" spans="1:23" ht="12.75" customHeight="1" x14ac:dyDescent="0.2">
      <c r="A14" s="19" t="s">
        <v>18</v>
      </c>
      <c r="B14" s="12">
        <v>77</v>
      </c>
      <c r="C14" s="288"/>
      <c r="D14" s="289"/>
      <c r="E14" s="289"/>
      <c r="F14" s="289"/>
      <c r="G14" s="289"/>
      <c r="H14" s="289"/>
      <c r="I14" s="289"/>
      <c r="J14" s="289"/>
      <c r="K14" s="289"/>
      <c r="L14" s="289"/>
      <c r="M14" s="289"/>
      <c r="N14" s="289"/>
      <c r="O14" s="289"/>
      <c r="P14" s="289"/>
      <c r="Q14" s="289"/>
      <c r="R14" s="290"/>
    </row>
    <row r="15" spans="1:23" ht="25.5" x14ac:dyDescent="0.2">
      <c r="A15" s="23" t="s">
        <v>19</v>
      </c>
      <c r="B15" s="24">
        <v>81.819999999999993</v>
      </c>
      <c r="C15" s="294"/>
      <c r="D15" s="295"/>
      <c r="E15" s="295"/>
      <c r="F15" s="295"/>
      <c r="G15" s="295"/>
      <c r="H15" s="295"/>
      <c r="I15" s="295"/>
      <c r="J15" s="295"/>
      <c r="K15" s="295"/>
      <c r="L15" s="295"/>
      <c r="M15" s="295"/>
      <c r="N15" s="295"/>
      <c r="O15" s="295"/>
      <c r="P15" s="295"/>
      <c r="Q15" s="295"/>
      <c r="R15" s="296"/>
    </row>
    <row r="16" spans="1:23" x14ac:dyDescent="0.2">
      <c r="A16" s="124" t="s">
        <v>120</v>
      </c>
      <c r="B16" s="192" t="s">
        <v>514</v>
      </c>
      <c r="C16" s="291"/>
      <c r="D16" s="297">
        <f t="shared" ref="D16:F16" si="0">SUM(D6:D15)</f>
        <v>1153</v>
      </c>
      <c r="E16" s="297">
        <f t="shared" si="0"/>
        <v>878</v>
      </c>
      <c r="F16" s="297">
        <f t="shared" si="0"/>
        <v>646</v>
      </c>
      <c r="G16" s="297"/>
      <c r="H16" s="297" t="s">
        <v>550</v>
      </c>
      <c r="I16" s="297" t="s">
        <v>514</v>
      </c>
      <c r="J16" s="297" t="s">
        <v>514</v>
      </c>
      <c r="K16" s="297"/>
      <c r="L16" s="297">
        <f t="shared" ref="L16:N16" si="1">SUM(L6:L15)</f>
        <v>425</v>
      </c>
      <c r="M16" s="297">
        <f t="shared" si="1"/>
        <v>327</v>
      </c>
      <c r="N16" s="297">
        <f t="shared" si="1"/>
        <v>295</v>
      </c>
      <c r="O16" s="297"/>
      <c r="P16" s="297">
        <f t="shared" ref="P16:R16" si="2">SUM(P6:P15)</f>
        <v>24</v>
      </c>
      <c r="Q16" s="297">
        <f t="shared" si="2"/>
        <v>18</v>
      </c>
      <c r="R16" s="298">
        <f t="shared" si="2"/>
        <v>15</v>
      </c>
    </row>
    <row r="17" spans="1:18" s="6" customFormat="1" ht="25.5" x14ac:dyDescent="0.2">
      <c r="A17" s="108" t="s">
        <v>518</v>
      </c>
      <c r="B17" s="9"/>
      <c r="C17" s="488"/>
      <c r="D17" s="489"/>
      <c r="E17" s="489"/>
      <c r="F17" s="489"/>
      <c r="G17" s="489"/>
      <c r="H17" s="489"/>
      <c r="I17" s="489"/>
      <c r="J17" s="489"/>
      <c r="K17" s="489"/>
      <c r="L17" s="489"/>
      <c r="M17" s="489"/>
      <c r="N17" s="489"/>
      <c r="O17" s="489"/>
      <c r="P17" s="489"/>
      <c r="Q17" s="489"/>
      <c r="R17" s="490"/>
    </row>
    <row r="18" spans="1:18" s="2" customFormat="1" ht="25.5" customHeight="1" x14ac:dyDescent="0.2">
      <c r="A18" s="17" t="s">
        <v>10</v>
      </c>
      <c r="B18" s="13" t="s">
        <v>9</v>
      </c>
      <c r="C18" s="125"/>
      <c r="D18" s="126"/>
      <c r="E18" s="126"/>
      <c r="F18" s="126"/>
      <c r="G18" s="126"/>
      <c r="H18" s="126"/>
      <c r="I18" s="126"/>
      <c r="J18" s="126"/>
      <c r="K18" s="126"/>
      <c r="L18" s="126"/>
      <c r="M18" s="126"/>
      <c r="N18" s="126"/>
      <c r="O18" s="126"/>
      <c r="P18" s="126"/>
      <c r="Q18" s="126"/>
      <c r="R18" s="127"/>
    </row>
    <row r="19" spans="1:18" x14ac:dyDescent="0.2">
      <c r="A19" s="19" t="s">
        <v>5</v>
      </c>
      <c r="B19" s="10" t="s">
        <v>8</v>
      </c>
      <c r="C19" s="288"/>
      <c r="D19" s="289"/>
      <c r="E19" s="289"/>
      <c r="F19" s="289"/>
      <c r="G19" s="289"/>
      <c r="H19" s="289"/>
      <c r="I19" s="289"/>
      <c r="J19" s="289"/>
      <c r="K19" s="289"/>
      <c r="L19" s="289"/>
      <c r="M19" s="289"/>
      <c r="N19" s="289"/>
      <c r="O19" s="289"/>
      <c r="P19" s="289"/>
      <c r="Q19" s="289"/>
      <c r="R19" s="290"/>
    </row>
    <row r="20" spans="1:18" x14ac:dyDescent="0.2">
      <c r="A20" s="19" t="s">
        <v>11</v>
      </c>
      <c r="B20" s="12" t="s">
        <v>6</v>
      </c>
      <c r="C20" s="288"/>
      <c r="D20" s="289"/>
      <c r="E20" s="289"/>
      <c r="F20" s="289"/>
      <c r="G20" s="289"/>
      <c r="H20" s="289"/>
      <c r="I20" s="289"/>
      <c r="J20" s="289"/>
      <c r="K20" s="289"/>
      <c r="L20" s="289"/>
      <c r="M20" s="289"/>
      <c r="N20" s="289"/>
      <c r="O20" s="289"/>
      <c r="P20" s="289"/>
      <c r="Q20" s="289"/>
      <c r="R20" s="290"/>
    </row>
    <row r="21" spans="1:18" ht="25.5" x14ac:dyDescent="0.2">
      <c r="A21" s="19" t="s">
        <v>12</v>
      </c>
      <c r="B21" s="12">
        <v>41.43</v>
      </c>
      <c r="C21" s="288"/>
      <c r="D21" s="289"/>
      <c r="E21" s="289"/>
      <c r="F21" s="289"/>
      <c r="G21" s="289"/>
      <c r="H21" s="289"/>
      <c r="I21" s="289"/>
      <c r="J21" s="289"/>
      <c r="K21" s="289"/>
      <c r="L21" s="289"/>
      <c r="M21" s="289"/>
      <c r="N21" s="289"/>
      <c r="O21" s="289"/>
      <c r="P21" s="289"/>
      <c r="Q21" s="289"/>
      <c r="R21" s="290"/>
    </row>
    <row r="22" spans="1:18" ht="25.5" x14ac:dyDescent="0.2">
      <c r="A22" s="19" t="s">
        <v>13</v>
      </c>
      <c r="B22" s="12" t="s">
        <v>7</v>
      </c>
      <c r="C22" s="288"/>
      <c r="D22" s="289"/>
      <c r="E22" s="289"/>
      <c r="F22" s="289"/>
      <c r="G22" s="289"/>
      <c r="H22" s="289"/>
      <c r="I22" s="289"/>
      <c r="J22" s="289"/>
      <c r="K22" s="289"/>
      <c r="L22" s="289"/>
      <c r="M22" s="289"/>
      <c r="N22" s="289"/>
      <c r="O22" s="289"/>
      <c r="P22" s="289"/>
      <c r="Q22" s="289"/>
      <c r="R22" s="290"/>
    </row>
    <row r="23" spans="1:18" ht="25.5" x14ac:dyDescent="0.2">
      <c r="A23" s="19" t="s">
        <v>14</v>
      </c>
      <c r="B23" s="12" t="s">
        <v>20</v>
      </c>
      <c r="C23" s="288"/>
      <c r="D23" s="289"/>
      <c r="E23" s="289"/>
      <c r="F23" s="289"/>
      <c r="G23" s="289"/>
      <c r="H23" s="289"/>
      <c r="I23" s="289"/>
      <c r="J23" s="289"/>
      <c r="K23" s="289"/>
      <c r="L23" s="289"/>
      <c r="M23" s="289"/>
      <c r="N23" s="289"/>
      <c r="O23" s="289"/>
      <c r="P23" s="289"/>
      <c r="Q23" s="289"/>
      <c r="R23" s="290"/>
    </row>
    <row r="24" spans="1:18" x14ac:dyDescent="0.2">
      <c r="A24" s="19" t="s">
        <v>15</v>
      </c>
      <c r="B24" s="12">
        <v>62.65</v>
      </c>
      <c r="C24" s="288">
        <v>1103</v>
      </c>
      <c r="D24" s="289">
        <v>1275</v>
      </c>
      <c r="E24" s="289">
        <v>715</v>
      </c>
      <c r="F24" s="289">
        <v>580</v>
      </c>
      <c r="G24" s="289"/>
      <c r="H24" s="289"/>
      <c r="I24" s="289"/>
      <c r="J24" s="289"/>
      <c r="K24" s="289">
        <v>762</v>
      </c>
      <c r="L24" s="289">
        <v>970</v>
      </c>
      <c r="M24" s="289">
        <v>647</v>
      </c>
      <c r="N24" s="289">
        <v>490</v>
      </c>
      <c r="O24" s="289">
        <v>75</v>
      </c>
      <c r="P24" s="289">
        <v>76</v>
      </c>
      <c r="Q24" s="289">
        <v>34</v>
      </c>
      <c r="R24" s="290">
        <v>33</v>
      </c>
    </row>
    <row r="25" spans="1:18" ht="25.5" x14ac:dyDescent="0.2">
      <c r="A25" s="19" t="s">
        <v>16</v>
      </c>
      <c r="B25" s="12">
        <v>68</v>
      </c>
      <c r="C25" s="288"/>
      <c r="D25" s="289"/>
      <c r="E25" s="289"/>
      <c r="F25" s="289"/>
      <c r="G25" s="289"/>
      <c r="H25" s="289"/>
      <c r="I25" s="289"/>
      <c r="J25" s="289"/>
      <c r="K25" s="289"/>
      <c r="L25" s="289"/>
      <c r="M25" s="289"/>
      <c r="N25" s="289"/>
      <c r="O25" s="289"/>
      <c r="P25" s="289"/>
      <c r="Q25" s="289"/>
      <c r="R25" s="290"/>
    </row>
    <row r="26" spans="1:18" ht="25.5" x14ac:dyDescent="0.2">
      <c r="A26" s="19" t="s">
        <v>17</v>
      </c>
      <c r="B26" s="12">
        <v>74.75</v>
      </c>
      <c r="C26" s="288"/>
      <c r="D26" s="289"/>
      <c r="E26" s="289"/>
      <c r="F26" s="289"/>
      <c r="G26" s="289"/>
      <c r="H26" s="289"/>
      <c r="I26" s="289"/>
      <c r="J26" s="289"/>
      <c r="K26" s="289"/>
      <c r="L26" s="289"/>
      <c r="M26" s="289"/>
      <c r="N26" s="289"/>
      <c r="O26" s="289"/>
      <c r="P26" s="289"/>
      <c r="Q26" s="289"/>
      <c r="R26" s="290"/>
    </row>
    <row r="27" spans="1:18" ht="12.75" customHeight="1" x14ac:dyDescent="0.2">
      <c r="A27" s="19" t="s">
        <v>18</v>
      </c>
      <c r="B27" s="12">
        <v>77</v>
      </c>
      <c r="C27" s="288"/>
      <c r="D27" s="289"/>
      <c r="E27" s="289"/>
      <c r="F27" s="289"/>
      <c r="G27" s="289"/>
      <c r="H27" s="289"/>
      <c r="I27" s="289"/>
      <c r="J27" s="289"/>
      <c r="K27" s="289"/>
      <c r="L27" s="289"/>
      <c r="M27" s="289"/>
      <c r="N27" s="289"/>
      <c r="O27" s="289"/>
      <c r="P27" s="289"/>
      <c r="Q27" s="289"/>
      <c r="R27" s="290"/>
    </row>
    <row r="28" spans="1:18" ht="25.5" x14ac:dyDescent="0.2">
      <c r="A28" s="23" t="s">
        <v>19</v>
      </c>
      <c r="B28" s="24">
        <v>81.819999999999993</v>
      </c>
      <c r="C28" s="294"/>
      <c r="D28" s="295"/>
      <c r="E28" s="295"/>
      <c r="F28" s="295"/>
      <c r="G28" s="295"/>
      <c r="H28" s="295"/>
      <c r="I28" s="295"/>
      <c r="J28" s="295"/>
      <c r="K28" s="295"/>
      <c r="L28" s="295"/>
      <c r="M28" s="295"/>
      <c r="N28" s="295"/>
      <c r="O28" s="295"/>
      <c r="P28" s="295"/>
      <c r="Q28" s="295"/>
      <c r="R28" s="296"/>
    </row>
    <row r="29" spans="1:18" x14ac:dyDescent="0.2">
      <c r="A29" s="124" t="s">
        <v>120</v>
      </c>
      <c r="B29" s="192" t="s">
        <v>514</v>
      </c>
      <c r="C29" s="291"/>
      <c r="D29" s="297">
        <f t="shared" ref="D29:R29" si="3">SUM(D19:D28)</f>
        <v>1275</v>
      </c>
      <c r="E29" s="297">
        <f t="shared" si="3"/>
        <v>715</v>
      </c>
      <c r="F29" s="297">
        <f t="shared" si="3"/>
        <v>580</v>
      </c>
      <c r="G29" s="297"/>
      <c r="H29" s="297" t="s">
        <v>550</v>
      </c>
      <c r="I29" s="297" t="s">
        <v>514</v>
      </c>
      <c r="J29" s="297" t="s">
        <v>514</v>
      </c>
      <c r="K29" s="297"/>
      <c r="L29" s="297">
        <f t="shared" si="3"/>
        <v>970</v>
      </c>
      <c r="M29" s="297">
        <f t="shared" si="3"/>
        <v>647</v>
      </c>
      <c r="N29" s="297">
        <f t="shared" si="3"/>
        <v>490</v>
      </c>
      <c r="O29" s="297"/>
      <c r="P29" s="297">
        <f t="shared" si="3"/>
        <v>76</v>
      </c>
      <c r="Q29" s="297">
        <f t="shared" si="3"/>
        <v>34</v>
      </c>
      <c r="R29" s="298">
        <f t="shared" si="3"/>
        <v>33</v>
      </c>
    </row>
    <row r="30" spans="1:18" ht="25.5" x14ac:dyDescent="0.2">
      <c r="A30" s="108" t="s">
        <v>519</v>
      </c>
      <c r="B30" s="9"/>
      <c r="C30" s="488"/>
      <c r="D30" s="489"/>
      <c r="E30" s="489"/>
      <c r="F30" s="489"/>
      <c r="G30" s="489"/>
      <c r="H30" s="489"/>
      <c r="I30" s="489"/>
      <c r="J30" s="489"/>
      <c r="K30" s="489"/>
      <c r="L30" s="489"/>
      <c r="M30" s="489"/>
      <c r="N30" s="489"/>
      <c r="O30" s="489"/>
      <c r="P30" s="489"/>
      <c r="Q30" s="489"/>
      <c r="R30" s="490"/>
    </row>
    <row r="31" spans="1:18" ht="25.5" x14ac:dyDescent="0.2">
      <c r="A31" s="17" t="s">
        <v>10</v>
      </c>
      <c r="B31" s="13" t="s">
        <v>9</v>
      </c>
      <c r="C31" s="125"/>
      <c r="D31" s="126"/>
      <c r="E31" s="126"/>
      <c r="F31" s="126"/>
      <c r="G31" s="126"/>
      <c r="H31" s="126"/>
      <c r="I31" s="126"/>
      <c r="J31" s="126"/>
      <c r="K31" s="126"/>
      <c r="L31" s="126"/>
      <c r="M31" s="126"/>
      <c r="N31" s="126"/>
      <c r="O31" s="126"/>
      <c r="P31" s="126"/>
      <c r="Q31" s="126"/>
      <c r="R31" s="127"/>
    </row>
    <row r="32" spans="1:18" x14ac:dyDescent="0.2">
      <c r="A32" s="19" t="s">
        <v>5</v>
      </c>
      <c r="B32" s="10" t="s">
        <v>8</v>
      </c>
      <c r="C32" s="288"/>
      <c r="D32" s="289"/>
      <c r="E32" s="289"/>
      <c r="F32" s="289"/>
      <c r="G32" s="289"/>
      <c r="H32" s="289"/>
      <c r="I32" s="289"/>
      <c r="J32" s="289"/>
      <c r="K32" s="289"/>
      <c r="L32" s="289"/>
      <c r="M32" s="289"/>
      <c r="N32" s="289"/>
      <c r="O32" s="289"/>
      <c r="P32" s="289"/>
      <c r="Q32" s="289"/>
      <c r="R32" s="290"/>
    </row>
    <row r="33" spans="1:18" x14ac:dyDescent="0.2">
      <c r="A33" s="19" t="s">
        <v>11</v>
      </c>
      <c r="B33" s="12" t="s">
        <v>6</v>
      </c>
      <c r="C33" s="288"/>
      <c r="D33" s="289"/>
      <c r="E33" s="289"/>
      <c r="F33" s="289"/>
      <c r="G33" s="289"/>
      <c r="H33" s="289"/>
      <c r="I33" s="289"/>
      <c r="J33" s="289"/>
      <c r="K33" s="289"/>
      <c r="L33" s="289"/>
      <c r="M33" s="289"/>
      <c r="N33" s="289"/>
      <c r="O33" s="289"/>
      <c r="P33" s="289"/>
      <c r="Q33" s="289"/>
      <c r="R33" s="290"/>
    </row>
    <row r="34" spans="1:18" ht="25.5" x14ac:dyDescent="0.2">
      <c r="A34" s="19" t="s">
        <v>12</v>
      </c>
      <c r="B34" s="12">
        <v>41.43</v>
      </c>
      <c r="C34" s="288"/>
      <c r="D34" s="289"/>
      <c r="E34" s="289"/>
      <c r="F34" s="289"/>
      <c r="G34" s="289"/>
      <c r="H34" s="289"/>
      <c r="I34" s="289"/>
      <c r="J34" s="289"/>
      <c r="K34" s="289"/>
      <c r="L34" s="289"/>
      <c r="M34" s="289"/>
      <c r="N34" s="289"/>
      <c r="O34" s="289"/>
      <c r="P34" s="289"/>
      <c r="Q34" s="289"/>
      <c r="R34" s="290"/>
    </row>
    <row r="35" spans="1:18" ht="25.5" x14ac:dyDescent="0.2">
      <c r="A35" s="19" t="s">
        <v>13</v>
      </c>
      <c r="B35" s="12" t="s">
        <v>7</v>
      </c>
      <c r="C35" s="288"/>
      <c r="D35" s="289"/>
      <c r="E35" s="289"/>
      <c r="F35" s="289"/>
      <c r="G35" s="289"/>
      <c r="H35" s="289"/>
      <c r="I35" s="289"/>
      <c r="J35" s="289"/>
      <c r="K35" s="289"/>
      <c r="L35" s="289"/>
      <c r="M35" s="289"/>
      <c r="N35" s="289"/>
      <c r="O35" s="289"/>
      <c r="P35" s="289"/>
      <c r="Q35" s="289"/>
      <c r="R35" s="290"/>
    </row>
    <row r="36" spans="1:18" ht="25.5" x14ac:dyDescent="0.2">
      <c r="A36" s="19" t="s">
        <v>14</v>
      </c>
      <c r="B36" s="12" t="s">
        <v>20</v>
      </c>
      <c r="C36" s="288">
        <v>628</v>
      </c>
      <c r="D36" s="289">
        <v>631</v>
      </c>
      <c r="E36" s="289">
        <v>114</v>
      </c>
      <c r="F36" s="289">
        <v>114</v>
      </c>
      <c r="G36" s="289"/>
      <c r="H36" s="289"/>
      <c r="I36" s="289"/>
      <c r="J36" s="289"/>
      <c r="K36" s="289">
        <v>237</v>
      </c>
      <c r="L36" s="289">
        <v>238</v>
      </c>
      <c r="M36" s="289">
        <v>118</v>
      </c>
      <c r="N36" s="289">
        <v>116</v>
      </c>
      <c r="O36" s="289"/>
      <c r="P36" s="289"/>
      <c r="Q36" s="289"/>
      <c r="R36" s="290"/>
    </row>
    <row r="37" spans="1:18" x14ac:dyDescent="0.2">
      <c r="A37" s="19" t="s">
        <v>15</v>
      </c>
      <c r="B37" s="12">
        <v>62.65</v>
      </c>
      <c r="C37" s="288"/>
      <c r="D37" s="289"/>
      <c r="E37" s="289"/>
      <c r="F37" s="289"/>
      <c r="G37" s="289"/>
      <c r="H37" s="289"/>
      <c r="I37" s="289"/>
      <c r="J37" s="289"/>
      <c r="K37" s="289"/>
      <c r="L37" s="289"/>
      <c r="M37" s="289"/>
      <c r="N37" s="289"/>
      <c r="O37" s="289"/>
      <c r="P37" s="289"/>
      <c r="Q37" s="289"/>
      <c r="R37" s="290"/>
    </row>
    <row r="38" spans="1:18" ht="25.5" x14ac:dyDescent="0.2">
      <c r="A38" s="19" t="s">
        <v>16</v>
      </c>
      <c r="B38" s="12">
        <v>68</v>
      </c>
      <c r="C38" s="288"/>
      <c r="D38" s="289"/>
      <c r="E38" s="289"/>
      <c r="F38" s="289"/>
      <c r="G38" s="289"/>
      <c r="H38" s="289"/>
      <c r="I38" s="289"/>
      <c r="J38" s="289"/>
      <c r="K38" s="289"/>
      <c r="L38" s="289"/>
      <c r="M38" s="289"/>
      <c r="N38" s="289"/>
      <c r="O38" s="289"/>
      <c r="P38" s="289"/>
      <c r="Q38" s="289"/>
      <c r="R38" s="290"/>
    </row>
    <row r="39" spans="1:18" ht="25.5" x14ac:dyDescent="0.2">
      <c r="A39" s="19" t="s">
        <v>17</v>
      </c>
      <c r="B39" s="12">
        <v>74.75</v>
      </c>
      <c r="C39" s="288"/>
      <c r="D39" s="289"/>
      <c r="E39" s="289"/>
      <c r="F39" s="289"/>
      <c r="G39" s="289"/>
      <c r="H39" s="289"/>
      <c r="I39" s="289"/>
      <c r="J39" s="289"/>
      <c r="K39" s="289"/>
      <c r="L39" s="289"/>
      <c r="M39" s="289"/>
      <c r="N39" s="289"/>
      <c r="O39" s="289"/>
      <c r="P39" s="289"/>
      <c r="Q39" s="289"/>
      <c r="R39" s="290"/>
    </row>
    <row r="40" spans="1:18" ht="12.75" customHeight="1" x14ac:dyDescent="0.2">
      <c r="A40" s="19" t="s">
        <v>18</v>
      </c>
      <c r="B40" s="12">
        <v>77</v>
      </c>
      <c r="C40" s="288"/>
      <c r="D40" s="289"/>
      <c r="E40" s="289"/>
      <c r="F40" s="289"/>
      <c r="G40" s="289"/>
      <c r="H40" s="289"/>
      <c r="I40" s="289"/>
      <c r="J40" s="289"/>
      <c r="K40" s="289"/>
      <c r="L40" s="289"/>
      <c r="M40" s="289"/>
      <c r="N40" s="289"/>
      <c r="O40" s="289"/>
      <c r="P40" s="289"/>
      <c r="Q40" s="289"/>
      <c r="R40" s="290"/>
    </row>
    <row r="41" spans="1:18" ht="25.5" x14ac:dyDescent="0.2">
      <c r="A41" s="23" t="s">
        <v>19</v>
      </c>
      <c r="B41" s="24">
        <v>81.819999999999993</v>
      </c>
      <c r="C41" s="294">
        <v>622</v>
      </c>
      <c r="D41" s="295">
        <v>622</v>
      </c>
      <c r="E41" s="295">
        <v>123</v>
      </c>
      <c r="F41" s="295">
        <v>127</v>
      </c>
      <c r="G41" s="295"/>
      <c r="H41" s="295"/>
      <c r="I41" s="295"/>
      <c r="J41" s="295"/>
      <c r="K41" s="295">
        <v>133</v>
      </c>
      <c r="L41" s="295">
        <v>133</v>
      </c>
      <c r="M41" s="295">
        <v>77</v>
      </c>
      <c r="N41" s="295">
        <v>77</v>
      </c>
      <c r="O41" s="295">
        <v>16</v>
      </c>
      <c r="P41" s="295">
        <v>16</v>
      </c>
      <c r="Q41" s="295">
        <v>13</v>
      </c>
      <c r="R41" s="296">
        <v>13</v>
      </c>
    </row>
    <row r="42" spans="1:18" ht="13.5" thickBot="1" x14ac:dyDescent="0.25">
      <c r="A42" s="124" t="s">
        <v>120</v>
      </c>
      <c r="B42" s="192" t="s">
        <v>514</v>
      </c>
      <c r="C42" s="291"/>
      <c r="D42" s="297">
        <f t="shared" ref="D42:F42" si="4">SUM(D32:D41)</f>
        <v>1253</v>
      </c>
      <c r="E42" s="297">
        <f t="shared" si="4"/>
        <v>237</v>
      </c>
      <c r="F42" s="297">
        <f t="shared" si="4"/>
        <v>241</v>
      </c>
      <c r="G42" s="297"/>
      <c r="H42" s="297" t="s">
        <v>550</v>
      </c>
      <c r="I42" s="297" t="s">
        <v>514</v>
      </c>
      <c r="J42" s="297" t="s">
        <v>514</v>
      </c>
      <c r="K42" s="297"/>
      <c r="L42" s="297">
        <f t="shared" ref="L42:N42" si="5">SUM(L32:L41)</f>
        <v>371</v>
      </c>
      <c r="M42" s="297">
        <f t="shared" si="5"/>
        <v>195</v>
      </c>
      <c r="N42" s="297">
        <f t="shared" si="5"/>
        <v>193</v>
      </c>
      <c r="O42" s="297"/>
      <c r="P42" s="297">
        <f t="shared" ref="P42:R42" si="6">SUM(P32:P41)</f>
        <v>16</v>
      </c>
      <c r="Q42" s="297">
        <f t="shared" si="6"/>
        <v>13</v>
      </c>
      <c r="R42" s="298">
        <f t="shared" si="6"/>
        <v>13</v>
      </c>
    </row>
    <row r="43" spans="1:18" s="6" customFormat="1" ht="25.5" x14ac:dyDescent="0.2">
      <c r="A43" s="123" t="s">
        <v>520</v>
      </c>
      <c r="B43" s="50"/>
      <c r="C43" s="491"/>
      <c r="D43" s="492"/>
      <c r="E43" s="492"/>
      <c r="F43" s="492"/>
      <c r="G43" s="492"/>
      <c r="H43" s="492"/>
      <c r="I43" s="492"/>
      <c r="J43" s="492"/>
      <c r="K43" s="492"/>
      <c r="L43" s="492"/>
      <c r="M43" s="492"/>
      <c r="N43" s="492"/>
      <c r="O43" s="492"/>
      <c r="P43" s="492"/>
      <c r="Q43" s="492"/>
      <c r="R43" s="493"/>
    </row>
    <row r="44" spans="1:18" s="2" customFormat="1" ht="25.5" customHeight="1" x14ac:dyDescent="0.2">
      <c r="A44" s="17" t="s">
        <v>10</v>
      </c>
      <c r="B44" s="13" t="s">
        <v>9</v>
      </c>
      <c r="C44" s="125"/>
      <c r="D44" s="126"/>
      <c r="E44" s="126"/>
      <c r="F44" s="126"/>
      <c r="G44" s="126"/>
      <c r="H44" s="126"/>
      <c r="I44" s="126"/>
      <c r="J44" s="126"/>
      <c r="K44" s="126"/>
      <c r="L44" s="126"/>
      <c r="M44" s="126"/>
      <c r="N44" s="126"/>
      <c r="O44" s="126"/>
      <c r="P44" s="126"/>
      <c r="Q44" s="126"/>
      <c r="R44" s="127"/>
    </row>
    <row r="45" spans="1:18" ht="12.75" customHeight="1" x14ac:dyDescent="0.2">
      <c r="A45" s="19" t="s">
        <v>5</v>
      </c>
      <c r="B45" s="10" t="s">
        <v>8</v>
      </c>
      <c r="C45" s="288"/>
      <c r="D45" s="289"/>
      <c r="E45" s="289"/>
      <c r="F45" s="289"/>
      <c r="G45" s="289"/>
      <c r="H45" s="289"/>
      <c r="I45" s="289"/>
      <c r="J45" s="289"/>
      <c r="K45" s="289"/>
      <c r="L45" s="289"/>
      <c r="M45" s="289"/>
      <c r="N45" s="289"/>
      <c r="O45" s="289"/>
      <c r="P45" s="289"/>
      <c r="Q45" s="289"/>
      <c r="R45" s="290"/>
    </row>
    <row r="46" spans="1:18" ht="12.75" customHeight="1" x14ac:dyDescent="0.2">
      <c r="A46" s="19" t="s">
        <v>11</v>
      </c>
      <c r="B46" s="12" t="s">
        <v>6</v>
      </c>
      <c r="C46" s="288">
        <v>624</v>
      </c>
      <c r="D46" s="289">
        <v>700</v>
      </c>
      <c r="E46" s="289">
        <v>497</v>
      </c>
      <c r="F46" s="289">
        <v>412</v>
      </c>
      <c r="G46" s="289"/>
      <c r="H46" s="289"/>
      <c r="I46" s="289"/>
      <c r="J46" s="289"/>
      <c r="K46" s="289">
        <v>230</v>
      </c>
      <c r="L46" s="289">
        <v>269</v>
      </c>
      <c r="M46" s="289">
        <v>225</v>
      </c>
      <c r="N46" s="289">
        <v>204</v>
      </c>
      <c r="O46" s="289">
        <v>28</v>
      </c>
      <c r="P46" s="289">
        <v>28</v>
      </c>
      <c r="Q46" s="289">
        <v>20</v>
      </c>
      <c r="R46" s="290">
        <v>17</v>
      </c>
    </row>
    <row r="47" spans="1:18" ht="25.5" x14ac:dyDescent="0.2">
      <c r="A47" s="19" t="s">
        <v>12</v>
      </c>
      <c r="B47" s="12">
        <v>41.43</v>
      </c>
      <c r="C47" s="288"/>
      <c r="D47" s="289"/>
      <c r="E47" s="289"/>
      <c r="F47" s="289"/>
      <c r="G47" s="289"/>
      <c r="H47" s="289"/>
      <c r="I47" s="289"/>
      <c r="J47" s="289"/>
      <c r="K47" s="289"/>
      <c r="L47" s="289"/>
      <c r="M47" s="289"/>
      <c r="N47" s="289"/>
      <c r="O47" s="289"/>
      <c r="P47" s="289"/>
      <c r="Q47" s="289"/>
      <c r="R47" s="290"/>
    </row>
    <row r="48" spans="1:18" ht="25.5" customHeight="1" x14ac:dyDescent="0.2">
      <c r="A48" s="19" t="s">
        <v>13</v>
      </c>
      <c r="B48" s="12" t="s">
        <v>7</v>
      </c>
      <c r="C48" s="288"/>
      <c r="D48" s="289"/>
      <c r="E48" s="289"/>
      <c r="F48" s="289"/>
      <c r="G48" s="289"/>
      <c r="H48" s="289"/>
      <c r="I48" s="289"/>
      <c r="J48" s="289"/>
      <c r="K48" s="289"/>
      <c r="L48" s="289"/>
      <c r="M48" s="289"/>
      <c r="N48" s="289"/>
      <c r="O48" s="289"/>
      <c r="P48" s="289"/>
      <c r="Q48" s="289"/>
      <c r="R48" s="290"/>
    </row>
    <row r="49" spans="1:18" ht="25.5" customHeight="1" x14ac:dyDescent="0.2">
      <c r="A49" s="19" t="s">
        <v>14</v>
      </c>
      <c r="B49" s="12" t="s">
        <v>20</v>
      </c>
      <c r="C49" s="288"/>
      <c r="D49" s="289"/>
      <c r="E49" s="289"/>
      <c r="F49" s="289"/>
      <c r="G49" s="289"/>
      <c r="H49" s="289"/>
      <c r="I49" s="289"/>
      <c r="J49" s="289"/>
      <c r="K49" s="289"/>
      <c r="L49" s="289"/>
      <c r="M49" s="289"/>
      <c r="N49" s="289"/>
      <c r="O49" s="289"/>
      <c r="P49" s="289"/>
      <c r="Q49" s="289"/>
      <c r="R49" s="290"/>
    </row>
    <row r="50" spans="1:18" ht="12.75" customHeight="1" x14ac:dyDescent="0.2">
      <c r="A50" s="19" t="s">
        <v>15</v>
      </c>
      <c r="B50" s="12">
        <v>62.65</v>
      </c>
      <c r="C50" s="288"/>
      <c r="D50" s="289"/>
      <c r="E50" s="289"/>
      <c r="F50" s="289"/>
      <c r="G50" s="289"/>
      <c r="H50" s="289"/>
      <c r="I50" s="289"/>
      <c r="J50" s="289"/>
      <c r="K50" s="289"/>
      <c r="L50" s="289"/>
      <c r="M50" s="289"/>
      <c r="N50" s="289"/>
      <c r="O50" s="289"/>
      <c r="P50" s="289"/>
      <c r="Q50" s="289"/>
      <c r="R50" s="290"/>
    </row>
    <row r="51" spans="1:18" ht="25.5" customHeight="1" x14ac:dyDescent="0.2">
      <c r="A51" s="19" t="s">
        <v>16</v>
      </c>
      <c r="B51" s="12">
        <v>68</v>
      </c>
      <c r="C51" s="288"/>
      <c r="D51" s="289"/>
      <c r="E51" s="289"/>
      <c r="F51" s="289"/>
      <c r="G51" s="289"/>
      <c r="H51" s="289"/>
      <c r="I51" s="289"/>
      <c r="J51" s="289"/>
      <c r="K51" s="289"/>
      <c r="L51" s="289"/>
      <c r="M51" s="289"/>
      <c r="N51" s="289"/>
      <c r="O51" s="289"/>
      <c r="P51" s="289"/>
      <c r="Q51" s="289"/>
      <c r="R51" s="290"/>
    </row>
    <row r="52" spans="1:18" ht="25.5" x14ac:dyDescent="0.2">
      <c r="A52" s="19" t="s">
        <v>17</v>
      </c>
      <c r="B52" s="12">
        <v>74.75</v>
      </c>
      <c r="C52" s="288"/>
      <c r="D52" s="289"/>
      <c r="E52" s="289"/>
      <c r="F52" s="289"/>
      <c r="G52" s="289"/>
      <c r="H52" s="289"/>
      <c r="I52" s="289"/>
      <c r="J52" s="289"/>
      <c r="K52" s="289"/>
      <c r="L52" s="289"/>
      <c r="M52" s="289"/>
      <c r="N52" s="289"/>
      <c r="O52" s="289"/>
      <c r="P52" s="289"/>
      <c r="Q52" s="289"/>
      <c r="R52" s="290"/>
    </row>
    <row r="53" spans="1:18" ht="12.75" customHeight="1" x14ac:dyDescent="0.2">
      <c r="A53" s="19" t="s">
        <v>18</v>
      </c>
      <c r="B53" s="12">
        <v>77</v>
      </c>
      <c r="C53" s="288"/>
      <c r="D53" s="289"/>
      <c r="E53" s="289"/>
      <c r="F53" s="289"/>
      <c r="G53" s="289"/>
      <c r="H53" s="289"/>
      <c r="I53" s="289"/>
      <c r="J53" s="289"/>
      <c r="K53" s="289"/>
      <c r="L53" s="289"/>
      <c r="M53" s="289"/>
      <c r="N53" s="289"/>
      <c r="O53" s="289"/>
      <c r="P53" s="289"/>
      <c r="Q53" s="289"/>
      <c r="R53" s="290"/>
    </row>
    <row r="54" spans="1:18" ht="25.5" x14ac:dyDescent="0.2">
      <c r="A54" s="19" t="s">
        <v>19</v>
      </c>
      <c r="B54" s="12">
        <v>81.819999999999993</v>
      </c>
      <c r="C54" s="288"/>
      <c r="D54" s="289"/>
      <c r="E54" s="289"/>
      <c r="F54" s="289"/>
      <c r="G54" s="289"/>
      <c r="H54" s="289"/>
      <c r="I54" s="289"/>
      <c r="J54" s="289"/>
      <c r="K54" s="289"/>
      <c r="L54" s="289"/>
      <c r="M54" s="289"/>
      <c r="N54" s="289"/>
      <c r="O54" s="289"/>
      <c r="P54" s="289"/>
      <c r="Q54" s="289"/>
      <c r="R54" s="290"/>
    </row>
    <row r="55" spans="1:18" x14ac:dyDescent="0.2">
      <c r="A55" s="124" t="s">
        <v>120</v>
      </c>
      <c r="B55" s="192" t="s">
        <v>514</v>
      </c>
      <c r="C55" s="291"/>
      <c r="D55" s="292">
        <f t="shared" ref="D55:R55" si="7">SUM(D45:D54)</f>
        <v>700</v>
      </c>
      <c r="E55" s="292">
        <f t="shared" si="7"/>
        <v>497</v>
      </c>
      <c r="F55" s="292">
        <f t="shared" si="7"/>
        <v>412</v>
      </c>
      <c r="G55" s="292"/>
      <c r="H55" s="292" t="s">
        <v>550</v>
      </c>
      <c r="I55" s="292" t="s">
        <v>514</v>
      </c>
      <c r="J55" s="292" t="s">
        <v>514</v>
      </c>
      <c r="K55" s="292"/>
      <c r="L55" s="292">
        <f t="shared" si="7"/>
        <v>269</v>
      </c>
      <c r="M55" s="292">
        <f t="shared" si="7"/>
        <v>225</v>
      </c>
      <c r="N55" s="292">
        <f t="shared" si="7"/>
        <v>204</v>
      </c>
      <c r="O55" s="292"/>
      <c r="P55" s="292">
        <f t="shared" si="7"/>
        <v>28</v>
      </c>
      <c r="Q55" s="292">
        <f t="shared" si="7"/>
        <v>20</v>
      </c>
      <c r="R55" s="293">
        <f t="shared" si="7"/>
        <v>17</v>
      </c>
    </row>
    <row r="56" spans="1:18" x14ac:dyDescent="0.2">
      <c r="A56" s="108" t="s">
        <v>521</v>
      </c>
      <c r="B56" s="9"/>
      <c r="C56" s="488"/>
      <c r="D56" s="489"/>
      <c r="E56" s="489"/>
      <c r="F56" s="489"/>
      <c r="G56" s="489"/>
      <c r="H56" s="489"/>
      <c r="I56" s="489"/>
      <c r="J56" s="489"/>
      <c r="K56" s="489"/>
      <c r="L56" s="489"/>
      <c r="M56" s="489"/>
      <c r="N56" s="489"/>
      <c r="O56" s="489"/>
      <c r="P56" s="489"/>
      <c r="Q56" s="489"/>
      <c r="R56" s="490"/>
    </row>
    <row r="57" spans="1:18" ht="25.5" x14ac:dyDescent="0.2">
      <c r="A57" s="17" t="s">
        <v>10</v>
      </c>
      <c r="B57" s="13" t="s">
        <v>9</v>
      </c>
      <c r="C57" s="125"/>
      <c r="D57" s="126"/>
      <c r="E57" s="126"/>
      <c r="F57" s="126"/>
      <c r="G57" s="126"/>
      <c r="H57" s="126"/>
      <c r="I57" s="126"/>
      <c r="J57" s="126"/>
      <c r="K57" s="126"/>
      <c r="L57" s="126"/>
      <c r="M57" s="126"/>
      <c r="N57" s="126"/>
      <c r="O57" s="126"/>
      <c r="P57" s="126"/>
      <c r="Q57" s="126"/>
      <c r="R57" s="127"/>
    </row>
    <row r="58" spans="1:18" x14ac:dyDescent="0.2">
      <c r="A58" s="19" t="s">
        <v>5</v>
      </c>
      <c r="B58" s="10" t="s">
        <v>8</v>
      </c>
      <c r="C58" s="288"/>
      <c r="D58" s="289"/>
      <c r="E58" s="289"/>
      <c r="F58" s="289"/>
      <c r="G58" s="289"/>
      <c r="H58" s="289"/>
      <c r="I58" s="289"/>
      <c r="J58" s="289"/>
      <c r="K58" s="289"/>
      <c r="L58" s="289"/>
      <c r="M58" s="289"/>
      <c r="N58" s="289"/>
      <c r="O58" s="289"/>
      <c r="P58" s="289"/>
      <c r="Q58" s="289"/>
      <c r="R58" s="290"/>
    </row>
    <row r="59" spans="1:18" x14ac:dyDescent="0.2">
      <c r="A59" s="19" t="s">
        <v>11</v>
      </c>
      <c r="B59" s="12" t="s">
        <v>6</v>
      </c>
      <c r="C59" s="288"/>
      <c r="D59" s="289"/>
      <c r="E59" s="289"/>
      <c r="F59" s="289"/>
      <c r="G59" s="289"/>
      <c r="H59" s="289"/>
      <c r="I59" s="289"/>
      <c r="J59" s="289"/>
      <c r="K59" s="289"/>
      <c r="L59" s="289"/>
      <c r="M59" s="289"/>
      <c r="N59" s="289"/>
      <c r="O59" s="289"/>
      <c r="P59" s="289"/>
      <c r="Q59" s="289"/>
      <c r="R59" s="290"/>
    </row>
    <row r="60" spans="1:18" ht="25.5" x14ac:dyDescent="0.2">
      <c r="A60" s="19" t="s">
        <v>12</v>
      </c>
      <c r="B60" s="12">
        <v>41.43</v>
      </c>
      <c r="C60" s="288"/>
      <c r="D60" s="289"/>
      <c r="E60" s="289"/>
      <c r="F60" s="289"/>
      <c r="G60" s="289"/>
      <c r="H60" s="289"/>
      <c r="I60" s="289"/>
      <c r="J60" s="289"/>
      <c r="K60" s="289"/>
      <c r="L60" s="289"/>
      <c r="M60" s="289"/>
      <c r="N60" s="289"/>
      <c r="O60" s="289"/>
      <c r="P60" s="289"/>
      <c r="Q60" s="289"/>
      <c r="R60" s="290"/>
    </row>
    <row r="61" spans="1:18" ht="25.5" x14ac:dyDescent="0.2">
      <c r="A61" s="19" t="s">
        <v>13</v>
      </c>
      <c r="B61" s="12" t="s">
        <v>7</v>
      </c>
      <c r="C61" s="288">
        <v>414</v>
      </c>
      <c r="D61" s="289">
        <v>472</v>
      </c>
      <c r="E61" s="289">
        <v>228</v>
      </c>
      <c r="F61" s="289">
        <v>187</v>
      </c>
      <c r="G61" s="289"/>
      <c r="H61" s="289"/>
      <c r="I61" s="289"/>
      <c r="J61" s="289"/>
      <c r="K61" s="289"/>
      <c r="L61" s="289"/>
      <c r="M61" s="289"/>
      <c r="N61" s="289"/>
      <c r="O61" s="289"/>
      <c r="P61" s="289"/>
      <c r="Q61" s="289"/>
      <c r="R61" s="290"/>
    </row>
    <row r="62" spans="1:18" ht="25.5" x14ac:dyDescent="0.2">
      <c r="A62" s="19" t="s">
        <v>14</v>
      </c>
      <c r="B62" s="12" t="s">
        <v>20</v>
      </c>
      <c r="C62" s="288">
        <v>494</v>
      </c>
      <c r="D62" s="289">
        <v>504</v>
      </c>
      <c r="E62" s="289">
        <v>249</v>
      </c>
      <c r="F62" s="289">
        <v>207</v>
      </c>
      <c r="G62" s="289"/>
      <c r="H62" s="289"/>
      <c r="I62" s="289"/>
      <c r="J62" s="289"/>
      <c r="K62" s="289"/>
      <c r="L62" s="289"/>
      <c r="M62" s="289"/>
      <c r="N62" s="289"/>
      <c r="O62" s="289"/>
      <c r="P62" s="289"/>
      <c r="Q62" s="289"/>
      <c r="R62" s="290"/>
    </row>
    <row r="63" spans="1:18" x14ac:dyDescent="0.2">
      <c r="A63" s="19" t="s">
        <v>15</v>
      </c>
      <c r="B63" s="12">
        <v>62.65</v>
      </c>
      <c r="C63" s="288"/>
      <c r="D63" s="289"/>
      <c r="E63" s="289"/>
      <c r="F63" s="289"/>
      <c r="G63" s="289"/>
      <c r="H63" s="289"/>
      <c r="I63" s="289"/>
      <c r="J63" s="289"/>
      <c r="K63" s="289"/>
      <c r="L63" s="289"/>
      <c r="M63" s="289"/>
      <c r="N63" s="289"/>
      <c r="O63" s="289"/>
      <c r="P63" s="289"/>
      <c r="Q63" s="289"/>
      <c r="R63" s="290"/>
    </row>
    <row r="64" spans="1:18" ht="25.5" x14ac:dyDescent="0.2">
      <c r="A64" s="19" t="s">
        <v>16</v>
      </c>
      <c r="B64" s="12">
        <v>68</v>
      </c>
      <c r="C64" s="288"/>
      <c r="D64" s="289"/>
      <c r="E64" s="289"/>
      <c r="F64" s="289"/>
      <c r="G64" s="289"/>
      <c r="H64" s="289"/>
      <c r="I64" s="289"/>
      <c r="J64" s="289"/>
      <c r="K64" s="289"/>
      <c r="L64" s="289"/>
      <c r="M64" s="289"/>
      <c r="N64" s="289"/>
      <c r="O64" s="289"/>
      <c r="P64" s="289"/>
      <c r="Q64" s="289"/>
      <c r="R64" s="290"/>
    </row>
    <row r="65" spans="1:18" ht="25.5" x14ac:dyDescent="0.2">
      <c r="A65" s="19" t="s">
        <v>17</v>
      </c>
      <c r="B65" s="12">
        <v>74.75</v>
      </c>
      <c r="C65" s="288">
        <v>667</v>
      </c>
      <c r="D65" s="289">
        <v>789</v>
      </c>
      <c r="E65" s="289">
        <v>397</v>
      </c>
      <c r="F65" s="289">
        <v>301</v>
      </c>
      <c r="G65" s="289">
        <v>108</v>
      </c>
      <c r="H65" s="289">
        <v>108</v>
      </c>
      <c r="I65" s="289">
        <v>70</v>
      </c>
      <c r="J65" s="289">
        <v>49</v>
      </c>
      <c r="K65" s="289">
        <v>258</v>
      </c>
      <c r="L65" s="289">
        <v>288</v>
      </c>
      <c r="M65" s="289">
        <v>154</v>
      </c>
      <c r="N65" s="289">
        <v>122</v>
      </c>
      <c r="O65" s="289">
        <v>10</v>
      </c>
      <c r="P65" s="289">
        <v>11</v>
      </c>
      <c r="Q65" s="289">
        <v>6</v>
      </c>
      <c r="R65" s="290">
        <v>6</v>
      </c>
    </row>
    <row r="66" spans="1:18" ht="12.75" customHeight="1" x14ac:dyDescent="0.2">
      <c r="A66" s="19" t="s">
        <v>18</v>
      </c>
      <c r="B66" s="12">
        <v>77</v>
      </c>
      <c r="C66" s="288"/>
      <c r="D66" s="289"/>
      <c r="E66" s="289"/>
      <c r="F66" s="289"/>
      <c r="G66" s="289"/>
      <c r="H66" s="289"/>
      <c r="I66" s="289"/>
      <c r="J66" s="289"/>
      <c r="K66" s="289"/>
      <c r="L66" s="289"/>
      <c r="M66" s="289"/>
      <c r="N66" s="289"/>
      <c r="O66" s="289"/>
      <c r="P66" s="289"/>
      <c r="Q66" s="289"/>
      <c r="R66" s="290"/>
    </row>
    <row r="67" spans="1:18" ht="25.5" x14ac:dyDescent="0.2">
      <c r="A67" s="23" t="s">
        <v>19</v>
      </c>
      <c r="B67" s="24">
        <v>81.819999999999993</v>
      </c>
      <c r="C67" s="294"/>
      <c r="D67" s="295"/>
      <c r="E67" s="295"/>
      <c r="F67" s="295"/>
      <c r="G67" s="295"/>
      <c r="H67" s="295"/>
      <c r="I67" s="295"/>
      <c r="J67" s="295"/>
      <c r="K67" s="295"/>
      <c r="L67" s="295"/>
      <c r="M67" s="295"/>
      <c r="N67" s="295"/>
      <c r="O67" s="295"/>
      <c r="P67" s="295"/>
      <c r="Q67" s="295"/>
      <c r="R67" s="296"/>
    </row>
    <row r="68" spans="1:18" x14ac:dyDescent="0.2">
      <c r="A68" s="124" t="s">
        <v>120</v>
      </c>
      <c r="B68" s="192" t="s">
        <v>514</v>
      </c>
      <c r="C68" s="291"/>
      <c r="D68" s="297">
        <f t="shared" ref="D68:F68" si="8">SUM(D58:D67)</f>
        <v>1765</v>
      </c>
      <c r="E68" s="297">
        <f t="shared" si="8"/>
        <v>874</v>
      </c>
      <c r="F68" s="297">
        <f t="shared" si="8"/>
        <v>695</v>
      </c>
      <c r="G68" s="297"/>
      <c r="H68" s="297">
        <f t="shared" ref="H68:J68" si="9">SUM(H58:H67)</f>
        <v>108</v>
      </c>
      <c r="I68" s="297">
        <f t="shared" si="9"/>
        <v>70</v>
      </c>
      <c r="J68" s="297">
        <f t="shared" si="9"/>
        <v>49</v>
      </c>
      <c r="K68" s="297"/>
      <c r="L68" s="297">
        <f t="shared" ref="L68:N68" si="10">SUM(L58:L67)</f>
        <v>288</v>
      </c>
      <c r="M68" s="297">
        <f t="shared" si="10"/>
        <v>154</v>
      </c>
      <c r="N68" s="297">
        <f t="shared" si="10"/>
        <v>122</v>
      </c>
      <c r="O68" s="297"/>
      <c r="P68" s="297">
        <f t="shared" ref="P68:R68" si="11">SUM(P58:P67)</f>
        <v>11</v>
      </c>
      <c r="Q68" s="297">
        <f t="shared" si="11"/>
        <v>6</v>
      </c>
      <c r="R68" s="298">
        <f t="shared" si="11"/>
        <v>6</v>
      </c>
    </row>
    <row r="69" spans="1:18" ht="25.5" x14ac:dyDescent="0.2">
      <c r="A69" s="108" t="s">
        <v>522</v>
      </c>
      <c r="B69" s="9"/>
      <c r="C69" s="488"/>
      <c r="D69" s="489"/>
      <c r="E69" s="489"/>
      <c r="F69" s="489"/>
      <c r="G69" s="489"/>
      <c r="H69" s="489"/>
      <c r="I69" s="489"/>
      <c r="J69" s="489"/>
      <c r="K69" s="489"/>
      <c r="L69" s="489"/>
      <c r="M69" s="489"/>
      <c r="N69" s="489"/>
      <c r="O69" s="489"/>
      <c r="P69" s="489"/>
      <c r="Q69" s="489"/>
      <c r="R69" s="490"/>
    </row>
    <row r="70" spans="1:18" ht="25.5" x14ac:dyDescent="0.2">
      <c r="A70" s="17" t="s">
        <v>10</v>
      </c>
      <c r="B70" s="13" t="s">
        <v>9</v>
      </c>
      <c r="C70" s="125"/>
      <c r="D70" s="126"/>
      <c r="E70" s="126"/>
      <c r="F70" s="126"/>
      <c r="G70" s="126"/>
      <c r="H70" s="126"/>
      <c r="I70" s="126"/>
      <c r="J70" s="126"/>
      <c r="K70" s="126"/>
      <c r="L70" s="126"/>
      <c r="M70" s="126"/>
      <c r="N70" s="126"/>
      <c r="O70" s="126"/>
      <c r="P70" s="126"/>
      <c r="Q70" s="126"/>
      <c r="R70" s="127"/>
    </row>
    <row r="71" spans="1:18" x14ac:dyDescent="0.2">
      <c r="A71" s="19" t="s">
        <v>5</v>
      </c>
      <c r="B71" s="10" t="s">
        <v>8</v>
      </c>
      <c r="C71" s="288"/>
      <c r="D71" s="289"/>
      <c r="E71" s="289"/>
      <c r="F71" s="289"/>
      <c r="G71" s="289"/>
      <c r="H71" s="289"/>
      <c r="I71" s="289"/>
      <c r="J71" s="289"/>
      <c r="K71" s="289"/>
      <c r="L71" s="289"/>
      <c r="M71" s="289"/>
      <c r="N71" s="289"/>
      <c r="O71" s="289"/>
      <c r="P71" s="289"/>
      <c r="Q71" s="289"/>
      <c r="R71" s="290"/>
    </row>
    <row r="72" spans="1:18" x14ac:dyDescent="0.2">
      <c r="A72" s="19" t="s">
        <v>11</v>
      </c>
      <c r="B72" s="12" t="s">
        <v>6</v>
      </c>
      <c r="C72" s="288">
        <v>544</v>
      </c>
      <c r="D72" s="289">
        <v>601</v>
      </c>
      <c r="E72" s="289">
        <v>441</v>
      </c>
      <c r="F72" s="289">
        <v>356</v>
      </c>
      <c r="G72" s="289"/>
      <c r="H72" s="289"/>
      <c r="I72" s="289"/>
      <c r="J72" s="289"/>
      <c r="K72" s="289">
        <v>85</v>
      </c>
      <c r="L72" s="289">
        <v>85</v>
      </c>
      <c r="M72" s="289">
        <v>69</v>
      </c>
      <c r="N72" s="289">
        <v>65</v>
      </c>
      <c r="O72" s="289"/>
      <c r="P72" s="289"/>
      <c r="Q72" s="289"/>
      <c r="R72" s="290"/>
    </row>
    <row r="73" spans="1:18" ht="25.5" x14ac:dyDescent="0.2">
      <c r="A73" s="19" t="s">
        <v>12</v>
      </c>
      <c r="B73" s="12">
        <v>41.43</v>
      </c>
      <c r="C73" s="288"/>
      <c r="D73" s="289"/>
      <c r="E73" s="289"/>
      <c r="F73" s="289"/>
      <c r="G73" s="289"/>
      <c r="H73" s="289"/>
      <c r="I73" s="289"/>
      <c r="J73" s="289"/>
      <c r="K73" s="289"/>
      <c r="L73" s="289"/>
      <c r="M73" s="289"/>
      <c r="N73" s="289"/>
      <c r="O73" s="289"/>
      <c r="P73" s="289"/>
      <c r="Q73" s="289"/>
      <c r="R73" s="290"/>
    </row>
    <row r="74" spans="1:18" ht="25.5" x14ac:dyDescent="0.2">
      <c r="A74" s="19" t="s">
        <v>13</v>
      </c>
      <c r="B74" s="12" t="s">
        <v>7</v>
      </c>
      <c r="C74" s="288"/>
      <c r="D74" s="289"/>
      <c r="E74" s="289"/>
      <c r="F74" s="289"/>
      <c r="G74" s="289"/>
      <c r="H74" s="289"/>
      <c r="I74" s="289"/>
      <c r="J74" s="289"/>
      <c r="K74" s="289"/>
      <c r="L74" s="289"/>
      <c r="M74" s="289"/>
      <c r="N74" s="289"/>
      <c r="O74" s="289"/>
      <c r="P74" s="289"/>
      <c r="Q74" s="289"/>
      <c r="R74" s="290"/>
    </row>
    <row r="75" spans="1:18" ht="25.5" x14ac:dyDescent="0.2">
      <c r="A75" s="19" t="s">
        <v>14</v>
      </c>
      <c r="B75" s="12" t="s">
        <v>20</v>
      </c>
      <c r="C75" s="288"/>
      <c r="D75" s="289"/>
      <c r="E75" s="289"/>
      <c r="F75" s="289"/>
      <c r="G75" s="289"/>
      <c r="H75" s="289"/>
      <c r="I75" s="289"/>
      <c r="J75" s="289"/>
      <c r="K75" s="289"/>
      <c r="L75" s="289"/>
      <c r="M75" s="289"/>
      <c r="N75" s="289"/>
      <c r="O75" s="289"/>
      <c r="P75" s="289"/>
      <c r="Q75" s="289"/>
      <c r="R75" s="290"/>
    </row>
    <row r="76" spans="1:18" x14ac:dyDescent="0.2">
      <c r="A76" s="19" t="s">
        <v>15</v>
      </c>
      <c r="B76" s="12">
        <v>62.65</v>
      </c>
      <c r="C76" s="288"/>
      <c r="D76" s="289"/>
      <c r="E76" s="289"/>
      <c r="F76" s="289"/>
      <c r="G76" s="289"/>
      <c r="H76" s="289"/>
      <c r="I76" s="289"/>
      <c r="J76" s="289"/>
      <c r="K76" s="289"/>
      <c r="L76" s="289"/>
      <c r="M76" s="289"/>
      <c r="N76" s="289"/>
      <c r="O76" s="289"/>
      <c r="P76" s="289"/>
      <c r="Q76" s="289"/>
      <c r="R76" s="290"/>
    </row>
    <row r="77" spans="1:18" ht="25.5" x14ac:dyDescent="0.2">
      <c r="A77" s="19" t="s">
        <v>16</v>
      </c>
      <c r="B77" s="12">
        <v>68</v>
      </c>
      <c r="C77" s="288"/>
      <c r="D77" s="289"/>
      <c r="E77" s="289"/>
      <c r="F77" s="289"/>
      <c r="G77" s="289"/>
      <c r="H77" s="289"/>
      <c r="I77" s="289"/>
      <c r="J77" s="289"/>
      <c r="K77" s="289"/>
      <c r="L77" s="289"/>
      <c r="M77" s="289"/>
      <c r="N77" s="289"/>
      <c r="O77" s="289"/>
      <c r="P77" s="289"/>
      <c r="Q77" s="289"/>
      <c r="R77" s="290"/>
    </row>
    <row r="78" spans="1:18" ht="25.5" x14ac:dyDescent="0.2">
      <c r="A78" s="19" t="s">
        <v>17</v>
      </c>
      <c r="B78" s="12">
        <v>74.75</v>
      </c>
      <c r="C78" s="288"/>
      <c r="D78" s="289"/>
      <c r="E78" s="289"/>
      <c r="F78" s="289"/>
      <c r="G78" s="289"/>
      <c r="H78" s="289"/>
      <c r="I78" s="289"/>
      <c r="J78" s="289"/>
      <c r="K78" s="289"/>
      <c r="L78" s="289"/>
      <c r="M78" s="289"/>
      <c r="N78" s="289"/>
      <c r="O78" s="289"/>
      <c r="P78" s="289"/>
      <c r="Q78" s="289"/>
      <c r="R78" s="290"/>
    </row>
    <row r="79" spans="1:18" ht="12.75" customHeight="1" x14ac:dyDescent="0.2">
      <c r="A79" s="19" t="s">
        <v>18</v>
      </c>
      <c r="B79" s="12">
        <v>77</v>
      </c>
      <c r="C79" s="288"/>
      <c r="D79" s="289"/>
      <c r="E79" s="289"/>
      <c r="F79" s="289"/>
      <c r="G79" s="289"/>
      <c r="H79" s="289"/>
      <c r="I79" s="289"/>
      <c r="J79" s="289"/>
      <c r="K79" s="289"/>
      <c r="L79" s="289"/>
      <c r="M79" s="289"/>
      <c r="N79" s="289"/>
      <c r="O79" s="289"/>
      <c r="P79" s="289"/>
      <c r="Q79" s="289"/>
      <c r="R79" s="290"/>
    </row>
    <row r="80" spans="1:18" ht="25.5" x14ac:dyDescent="0.2">
      <c r="A80" s="23" t="s">
        <v>19</v>
      </c>
      <c r="B80" s="24">
        <v>81.819999999999993</v>
      </c>
      <c r="C80" s="294"/>
      <c r="D80" s="295"/>
      <c r="E80" s="295"/>
      <c r="F80" s="295"/>
      <c r="G80" s="295"/>
      <c r="H80" s="295"/>
      <c r="I80" s="295"/>
      <c r="J80" s="295"/>
      <c r="K80" s="295"/>
      <c r="L80" s="295"/>
      <c r="M80" s="295"/>
      <c r="N80" s="295"/>
      <c r="O80" s="295"/>
      <c r="P80" s="295"/>
      <c r="Q80" s="295"/>
      <c r="R80" s="296"/>
    </row>
    <row r="81" spans="1:18" x14ac:dyDescent="0.2">
      <c r="A81" s="124" t="s">
        <v>120</v>
      </c>
      <c r="B81" s="192" t="s">
        <v>514</v>
      </c>
      <c r="C81" s="291"/>
      <c r="D81" s="297">
        <f t="shared" ref="D81:F81" si="12">SUM(D71:D80)</f>
        <v>601</v>
      </c>
      <c r="E81" s="297">
        <f t="shared" si="12"/>
        <v>441</v>
      </c>
      <c r="F81" s="297">
        <f t="shared" si="12"/>
        <v>356</v>
      </c>
      <c r="G81" s="297"/>
      <c r="H81" s="297" t="s">
        <v>514</v>
      </c>
      <c r="I81" s="297" t="s">
        <v>550</v>
      </c>
      <c r="J81" s="297" t="s">
        <v>514</v>
      </c>
      <c r="K81" s="297"/>
      <c r="L81" s="297">
        <f t="shared" ref="L81:N81" si="13">SUM(L71:L80)</f>
        <v>85</v>
      </c>
      <c r="M81" s="297">
        <f t="shared" si="13"/>
        <v>69</v>
      </c>
      <c r="N81" s="297">
        <f t="shared" si="13"/>
        <v>65</v>
      </c>
      <c r="O81" s="297"/>
      <c r="P81" s="297" t="s">
        <v>514</v>
      </c>
      <c r="Q81" s="297" t="s">
        <v>514</v>
      </c>
      <c r="R81" s="298" t="s">
        <v>514</v>
      </c>
    </row>
    <row r="82" spans="1:18" x14ac:dyDescent="0.2">
      <c r="A82" s="385" t="s">
        <v>523</v>
      </c>
      <c r="B82" s="9"/>
      <c r="C82" s="488" t="s">
        <v>514</v>
      </c>
      <c r="D82" s="489"/>
      <c r="E82" s="489"/>
      <c r="F82" s="489"/>
      <c r="G82" s="489"/>
      <c r="H82" s="489"/>
      <c r="I82" s="489"/>
      <c r="J82" s="489"/>
      <c r="K82" s="489"/>
      <c r="L82" s="489"/>
      <c r="M82" s="489"/>
      <c r="N82" s="489"/>
      <c r="O82" s="489"/>
      <c r="P82" s="489"/>
      <c r="Q82" s="489"/>
      <c r="R82" s="490"/>
    </row>
    <row r="83" spans="1:18" ht="25.5" x14ac:dyDescent="0.2">
      <c r="A83" s="17" t="s">
        <v>10</v>
      </c>
      <c r="B83" s="13" t="s">
        <v>9</v>
      </c>
      <c r="C83" s="125"/>
      <c r="D83" s="126"/>
      <c r="E83" s="126"/>
      <c r="F83" s="126"/>
      <c r="G83" s="126"/>
      <c r="H83" s="126"/>
      <c r="I83" s="126"/>
      <c r="J83" s="126"/>
      <c r="K83" s="126"/>
      <c r="L83" s="126"/>
      <c r="M83" s="126"/>
      <c r="N83" s="126"/>
      <c r="O83" s="126"/>
      <c r="P83" s="126"/>
      <c r="Q83" s="126"/>
      <c r="R83" s="127"/>
    </row>
    <row r="84" spans="1:18" x14ac:dyDescent="0.2">
      <c r="A84" s="19" t="s">
        <v>5</v>
      </c>
      <c r="B84" s="10" t="s">
        <v>8</v>
      </c>
      <c r="C84" s="288"/>
      <c r="D84" s="289"/>
      <c r="E84" s="289"/>
      <c r="F84" s="289"/>
      <c r="G84" s="289"/>
      <c r="H84" s="289"/>
      <c r="I84" s="289"/>
      <c r="J84" s="289"/>
      <c r="K84" s="289"/>
      <c r="L84" s="289"/>
      <c r="M84" s="289"/>
      <c r="N84" s="289"/>
      <c r="O84" s="289"/>
      <c r="P84" s="289"/>
      <c r="Q84" s="289"/>
      <c r="R84" s="290"/>
    </row>
    <row r="85" spans="1:18" x14ac:dyDescent="0.2">
      <c r="A85" s="19" t="s">
        <v>11</v>
      </c>
      <c r="B85" s="12" t="s">
        <v>6</v>
      </c>
      <c r="C85" s="288"/>
      <c r="D85" s="289"/>
      <c r="E85" s="289"/>
      <c r="F85" s="289"/>
      <c r="G85" s="289"/>
      <c r="H85" s="289"/>
      <c r="I85" s="289"/>
      <c r="J85" s="289"/>
      <c r="K85" s="289"/>
      <c r="L85" s="289"/>
      <c r="M85" s="289"/>
      <c r="N85" s="289"/>
      <c r="O85" s="289">
        <v>29</v>
      </c>
      <c r="P85" s="289">
        <v>30</v>
      </c>
      <c r="Q85" s="289">
        <v>12</v>
      </c>
      <c r="R85" s="290">
        <v>12</v>
      </c>
    </row>
    <row r="86" spans="1:18" ht="25.5" x14ac:dyDescent="0.2">
      <c r="A86" s="19" t="s">
        <v>12</v>
      </c>
      <c r="B86" s="12">
        <v>41.43</v>
      </c>
      <c r="C86" s="288"/>
      <c r="D86" s="289"/>
      <c r="E86" s="289"/>
      <c r="F86" s="289"/>
      <c r="G86" s="289"/>
      <c r="H86" s="289"/>
      <c r="I86" s="289"/>
      <c r="J86" s="289"/>
      <c r="K86" s="289"/>
      <c r="L86" s="289"/>
      <c r="M86" s="289"/>
      <c r="N86" s="289"/>
      <c r="O86" s="289"/>
      <c r="P86" s="289"/>
      <c r="Q86" s="289"/>
      <c r="R86" s="290"/>
    </row>
    <row r="87" spans="1:18" ht="25.5" x14ac:dyDescent="0.2">
      <c r="A87" s="19" t="s">
        <v>13</v>
      </c>
      <c r="B87" s="12" t="s">
        <v>7</v>
      </c>
      <c r="C87" s="288"/>
      <c r="D87" s="289"/>
      <c r="E87" s="289"/>
      <c r="F87" s="289"/>
      <c r="G87" s="289"/>
      <c r="H87" s="289"/>
      <c r="I87" s="289"/>
      <c r="J87" s="289"/>
      <c r="K87" s="289"/>
      <c r="L87" s="289"/>
      <c r="M87" s="289"/>
      <c r="N87" s="289"/>
      <c r="O87" s="289"/>
      <c r="P87" s="289"/>
      <c r="Q87" s="289"/>
      <c r="R87" s="290"/>
    </row>
    <row r="88" spans="1:18" ht="25.5" x14ac:dyDescent="0.2">
      <c r="A88" s="19" t="s">
        <v>14</v>
      </c>
      <c r="B88" s="12" t="s">
        <v>20</v>
      </c>
      <c r="C88" s="288"/>
      <c r="D88" s="289"/>
      <c r="E88" s="289"/>
      <c r="F88" s="289"/>
      <c r="G88" s="289"/>
      <c r="H88" s="289"/>
      <c r="I88" s="289"/>
      <c r="J88" s="289"/>
      <c r="K88" s="289"/>
      <c r="L88" s="289"/>
      <c r="M88" s="289"/>
      <c r="N88" s="289"/>
      <c r="O88" s="289"/>
      <c r="P88" s="289"/>
      <c r="Q88" s="289"/>
      <c r="R88" s="290"/>
    </row>
    <row r="89" spans="1:18" x14ac:dyDescent="0.2">
      <c r="A89" s="19" t="s">
        <v>15</v>
      </c>
      <c r="B89" s="12">
        <v>62.65</v>
      </c>
      <c r="C89" s="288"/>
      <c r="D89" s="289"/>
      <c r="E89" s="289"/>
      <c r="F89" s="289"/>
      <c r="G89" s="289"/>
      <c r="H89" s="289"/>
      <c r="I89" s="289"/>
      <c r="J89" s="289"/>
      <c r="K89" s="289"/>
      <c r="L89" s="289"/>
      <c r="M89" s="289"/>
      <c r="N89" s="289"/>
      <c r="O89" s="289"/>
      <c r="P89" s="289"/>
      <c r="Q89" s="289"/>
      <c r="R89" s="290"/>
    </row>
    <row r="90" spans="1:18" ht="25.5" x14ac:dyDescent="0.2">
      <c r="A90" s="19" t="s">
        <v>16</v>
      </c>
      <c r="B90" s="12">
        <v>68</v>
      </c>
      <c r="C90" s="288"/>
      <c r="D90" s="289"/>
      <c r="E90" s="289"/>
      <c r="F90" s="289"/>
      <c r="G90" s="289"/>
      <c r="H90" s="289"/>
      <c r="I90" s="289"/>
      <c r="J90" s="289"/>
      <c r="K90" s="289"/>
      <c r="L90" s="289"/>
      <c r="M90" s="289"/>
      <c r="N90" s="289"/>
      <c r="O90" s="289"/>
      <c r="P90" s="289"/>
      <c r="Q90" s="289"/>
      <c r="R90" s="290"/>
    </row>
    <row r="91" spans="1:18" ht="25.5" x14ac:dyDescent="0.2">
      <c r="A91" s="19" t="s">
        <v>17</v>
      </c>
      <c r="B91" s="12">
        <v>74.75</v>
      </c>
      <c r="C91" s="288"/>
      <c r="D91" s="289"/>
      <c r="E91" s="289"/>
      <c r="F91" s="289"/>
      <c r="G91" s="289"/>
      <c r="H91" s="289"/>
      <c r="I91" s="289"/>
      <c r="J91" s="289"/>
      <c r="K91" s="289"/>
      <c r="L91" s="289"/>
      <c r="M91" s="289"/>
      <c r="N91" s="289"/>
      <c r="O91" s="289"/>
      <c r="P91" s="289"/>
      <c r="Q91" s="289"/>
      <c r="R91" s="290"/>
    </row>
    <row r="92" spans="1:18" ht="12.75" customHeight="1" x14ac:dyDescent="0.2">
      <c r="A92" s="19" t="s">
        <v>18</v>
      </c>
      <c r="B92" s="12">
        <v>77</v>
      </c>
      <c r="C92" s="288"/>
      <c r="D92" s="289"/>
      <c r="E92" s="289"/>
      <c r="F92" s="289"/>
      <c r="G92" s="289"/>
      <c r="H92" s="289"/>
      <c r="I92" s="289"/>
      <c r="J92" s="289"/>
      <c r="K92" s="289"/>
      <c r="L92" s="289"/>
      <c r="M92" s="289"/>
      <c r="N92" s="289"/>
      <c r="O92" s="289"/>
      <c r="P92" s="289"/>
      <c r="Q92" s="289"/>
      <c r="R92" s="290"/>
    </row>
    <row r="93" spans="1:18" ht="25.5" x14ac:dyDescent="0.2">
      <c r="A93" s="23" t="s">
        <v>19</v>
      </c>
      <c r="B93" s="24">
        <v>81.819999999999993</v>
      </c>
      <c r="C93" s="294"/>
      <c r="D93" s="295"/>
      <c r="E93" s="295"/>
      <c r="F93" s="295"/>
      <c r="G93" s="295"/>
      <c r="H93" s="295"/>
      <c r="I93" s="295"/>
      <c r="J93" s="295"/>
      <c r="K93" s="295"/>
      <c r="L93" s="295"/>
      <c r="M93" s="295"/>
      <c r="N93" s="295"/>
      <c r="O93" s="295"/>
      <c r="P93" s="295"/>
      <c r="Q93" s="295"/>
      <c r="R93" s="296"/>
    </row>
    <row r="94" spans="1:18" x14ac:dyDescent="0.2">
      <c r="A94" s="124" t="s">
        <v>120</v>
      </c>
      <c r="B94" s="192" t="s">
        <v>514</v>
      </c>
      <c r="C94" s="291"/>
      <c r="D94" s="297" t="s">
        <v>550</v>
      </c>
      <c r="E94" s="297" t="s">
        <v>514</v>
      </c>
      <c r="F94" s="297" t="s">
        <v>514</v>
      </c>
      <c r="G94" s="297"/>
      <c r="H94" s="297" t="s">
        <v>514</v>
      </c>
      <c r="I94" s="297" t="s">
        <v>514</v>
      </c>
      <c r="J94" s="297" t="s">
        <v>514</v>
      </c>
      <c r="K94" s="297"/>
      <c r="L94" s="297" t="s">
        <v>514</v>
      </c>
      <c r="M94" s="297" t="s">
        <v>514</v>
      </c>
      <c r="N94" s="297" t="s">
        <v>514</v>
      </c>
      <c r="O94" s="297">
        <v>29</v>
      </c>
      <c r="P94" s="297">
        <f t="shared" ref="P94:R94" si="14">SUM(P84:P93)</f>
        <v>30</v>
      </c>
      <c r="Q94" s="297">
        <f t="shared" si="14"/>
        <v>12</v>
      </c>
      <c r="R94" s="298">
        <f t="shared" si="14"/>
        <v>12</v>
      </c>
    </row>
    <row r="95" spans="1:18" x14ac:dyDescent="0.2">
      <c r="A95" s="212" t="s">
        <v>525</v>
      </c>
      <c r="B95" s="548" t="s">
        <v>514</v>
      </c>
      <c r="C95" s="549"/>
      <c r="D95" s="549"/>
      <c r="E95" s="549"/>
      <c r="F95" s="549"/>
      <c r="G95" s="549"/>
      <c r="H95" s="549"/>
      <c r="I95" s="549"/>
      <c r="J95" s="549"/>
      <c r="K95" s="549"/>
      <c r="L95" s="549"/>
      <c r="M95" s="549"/>
      <c r="N95" s="549"/>
      <c r="O95" s="549"/>
      <c r="P95" s="549"/>
      <c r="Q95" s="549"/>
      <c r="R95" s="550"/>
    </row>
    <row r="96" spans="1:18" ht="25.5" x14ac:dyDescent="0.2">
      <c r="A96" s="204" t="s">
        <v>10</v>
      </c>
      <c r="B96" s="205" t="s">
        <v>9</v>
      </c>
      <c r="C96" s="144"/>
      <c r="D96" s="145"/>
      <c r="E96" s="145"/>
      <c r="F96" s="145"/>
      <c r="G96" s="145"/>
      <c r="H96" s="145"/>
      <c r="I96" s="145"/>
      <c r="J96" s="145"/>
      <c r="K96" s="145"/>
      <c r="L96" s="145"/>
      <c r="M96" s="145"/>
      <c r="N96" s="145"/>
      <c r="O96" s="145"/>
      <c r="P96" s="145"/>
      <c r="Q96" s="145"/>
      <c r="R96" s="146"/>
    </row>
    <row r="97" spans="1:18" x14ac:dyDescent="0.2">
      <c r="A97" s="206" t="s">
        <v>5</v>
      </c>
      <c r="B97" s="207" t="s">
        <v>8</v>
      </c>
      <c r="C97" s="299"/>
      <c r="D97" s="300"/>
      <c r="E97" s="300"/>
      <c r="F97" s="300"/>
      <c r="G97" s="300"/>
      <c r="H97" s="300"/>
      <c r="I97" s="300"/>
      <c r="J97" s="300"/>
      <c r="K97" s="300"/>
      <c r="L97" s="300"/>
      <c r="M97" s="300"/>
      <c r="N97" s="300"/>
      <c r="O97" s="300"/>
      <c r="P97" s="300"/>
      <c r="Q97" s="300"/>
      <c r="R97" s="301"/>
    </row>
    <row r="98" spans="1:18" x14ac:dyDescent="0.2">
      <c r="A98" s="206" t="s">
        <v>11</v>
      </c>
      <c r="B98" s="208" t="s">
        <v>6</v>
      </c>
      <c r="C98" s="299">
        <v>2139</v>
      </c>
      <c r="D98" s="300">
        <v>2454</v>
      </c>
      <c r="E98" s="300">
        <v>1816</v>
      </c>
      <c r="F98" s="300">
        <v>1414</v>
      </c>
      <c r="G98" s="300"/>
      <c r="H98" s="300"/>
      <c r="I98" s="300"/>
      <c r="J98" s="300"/>
      <c r="K98" s="300">
        <v>702</v>
      </c>
      <c r="L98" s="300">
        <v>779</v>
      </c>
      <c r="M98" s="300">
        <v>621</v>
      </c>
      <c r="N98" s="300">
        <v>564</v>
      </c>
      <c r="O98" s="300">
        <v>80</v>
      </c>
      <c r="P98" s="300">
        <v>82</v>
      </c>
      <c r="Q98" s="300">
        <v>50</v>
      </c>
      <c r="R98" s="301">
        <v>44</v>
      </c>
    </row>
    <row r="99" spans="1:18" ht="25.5" x14ac:dyDescent="0.2">
      <c r="A99" s="206" t="s">
        <v>12</v>
      </c>
      <c r="B99" s="208">
        <v>41.43</v>
      </c>
      <c r="C99" s="299"/>
      <c r="D99" s="300"/>
      <c r="E99" s="300"/>
      <c r="F99" s="300"/>
      <c r="G99" s="300"/>
      <c r="H99" s="300"/>
      <c r="I99" s="300"/>
      <c r="J99" s="300"/>
      <c r="K99" s="300"/>
      <c r="L99" s="300"/>
      <c r="M99" s="300"/>
      <c r="N99" s="300"/>
      <c r="O99" s="300"/>
      <c r="P99" s="300"/>
      <c r="Q99" s="300"/>
      <c r="R99" s="301"/>
    </row>
    <row r="100" spans="1:18" ht="25.5" x14ac:dyDescent="0.2">
      <c r="A100" s="206" t="s">
        <v>13</v>
      </c>
      <c r="B100" s="208" t="s">
        <v>7</v>
      </c>
      <c r="C100" s="299">
        <v>414</v>
      </c>
      <c r="D100" s="300">
        <v>472</v>
      </c>
      <c r="E100" s="300">
        <v>228</v>
      </c>
      <c r="F100" s="300">
        <v>187</v>
      </c>
      <c r="G100" s="300"/>
      <c r="H100" s="300"/>
      <c r="I100" s="300"/>
      <c r="J100" s="300"/>
      <c r="K100" s="300"/>
      <c r="L100" s="300"/>
      <c r="M100" s="300"/>
      <c r="N100" s="300"/>
      <c r="O100" s="300"/>
      <c r="P100" s="300"/>
      <c r="Q100" s="300"/>
      <c r="R100" s="301"/>
    </row>
    <row r="101" spans="1:18" ht="25.5" x14ac:dyDescent="0.2">
      <c r="A101" s="206" t="s">
        <v>14</v>
      </c>
      <c r="B101" s="208" t="s">
        <v>20</v>
      </c>
      <c r="C101" s="299">
        <v>1069</v>
      </c>
      <c r="D101" s="300">
        <v>1135</v>
      </c>
      <c r="E101" s="300">
        <v>363</v>
      </c>
      <c r="F101" s="300">
        <v>321</v>
      </c>
      <c r="G101" s="300"/>
      <c r="H101" s="300"/>
      <c r="I101" s="300"/>
      <c r="J101" s="300"/>
      <c r="K101" s="300">
        <v>237</v>
      </c>
      <c r="L101" s="300">
        <v>238</v>
      </c>
      <c r="M101" s="300">
        <v>118</v>
      </c>
      <c r="N101" s="300">
        <v>116</v>
      </c>
      <c r="O101" s="300"/>
      <c r="P101" s="300"/>
      <c r="Q101" s="300"/>
      <c r="R101" s="301"/>
    </row>
    <row r="102" spans="1:18" x14ac:dyDescent="0.2">
      <c r="A102" s="206" t="s">
        <v>15</v>
      </c>
      <c r="B102" s="208">
        <v>62.65</v>
      </c>
      <c r="C102" s="299">
        <v>1103</v>
      </c>
      <c r="D102" s="300">
        <v>1275</v>
      </c>
      <c r="E102" s="300">
        <v>715</v>
      </c>
      <c r="F102" s="300">
        <v>580</v>
      </c>
      <c r="G102" s="300"/>
      <c r="H102" s="300"/>
      <c r="I102" s="300"/>
      <c r="J102" s="300"/>
      <c r="K102" s="300">
        <v>762</v>
      </c>
      <c r="L102" s="300">
        <v>970</v>
      </c>
      <c r="M102" s="300">
        <v>647</v>
      </c>
      <c r="N102" s="300">
        <v>490</v>
      </c>
      <c r="O102" s="300">
        <v>75</v>
      </c>
      <c r="P102" s="300">
        <v>76</v>
      </c>
      <c r="Q102" s="300">
        <v>34</v>
      </c>
      <c r="R102" s="301">
        <v>33</v>
      </c>
    </row>
    <row r="103" spans="1:18" ht="25.5" x14ac:dyDescent="0.2">
      <c r="A103" s="206" t="s">
        <v>16</v>
      </c>
      <c r="B103" s="208">
        <v>68</v>
      </c>
      <c r="C103" s="299"/>
      <c r="D103" s="300"/>
      <c r="E103" s="300"/>
      <c r="F103" s="300"/>
      <c r="G103" s="300"/>
      <c r="H103" s="300"/>
      <c r="I103" s="300"/>
      <c r="J103" s="300"/>
      <c r="K103" s="300"/>
      <c r="L103" s="300"/>
      <c r="M103" s="300"/>
      <c r="N103" s="300"/>
      <c r="O103" s="300"/>
      <c r="P103" s="300"/>
      <c r="Q103" s="300"/>
      <c r="R103" s="301"/>
    </row>
    <row r="104" spans="1:18" ht="25.5" x14ac:dyDescent="0.2">
      <c r="A104" s="206" t="s">
        <v>17</v>
      </c>
      <c r="B104" s="208">
        <v>74.75</v>
      </c>
      <c r="C104" s="299">
        <v>667</v>
      </c>
      <c r="D104" s="300">
        <v>789</v>
      </c>
      <c r="E104" s="300">
        <v>397</v>
      </c>
      <c r="F104" s="300">
        <v>301</v>
      </c>
      <c r="G104" s="300">
        <v>108</v>
      </c>
      <c r="H104" s="300">
        <v>108</v>
      </c>
      <c r="I104" s="300">
        <v>70</v>
      </c>
      <c r="J104" s="300">
        <v>49</v>
      </c>
      <c r="K104" s="300">
        <v>258</v>
      </c>
      <c r="L104" s="300">
        <v>288</v>
      </c>
      <c r="M104" s="300">
        <v>154</v>
      </c>
      <c r="N104" s="300">
        <v>122</v>
      </c>
      <c r="O104" s="300">
        <v>10</v>
      </c>
      <c r="P104" s="300">
        <v>11</v>
      </c>
      <c r="Q104" s="300">
        <v>6</v>
      </c>
      <c r="R104" s="301">
        <v>6</v>
      </c>
    </row>
    <row r="105" spans="1:18" ht="12.75" customHeight="1" x14ac:dyDescent="0.2">
      <c r="A105" s="206" t="s">
        <v>18</v>
      </c>
      <c r="B105" s="208">
        <v>77</v>
      </c>
      <c r="C105" s="299"/>
      <c r="D105" s="300"/>
      <c r="E105" s="300"/>
      <c r="F105" s="300"/>
      <c r="G105" s="300"/>
      <c r="H105" s="300"/>
      <c r="I105" s="300"/>
      <c r="J105" s="300"/>
      <c r="K105" s="300"/>
      <c r="L105" s="300"/>
      <c r="M105" s="300"/>
      <c r="N105" s="300"/>
      <c r="O105" s="300"/>
      <c r="P105" s="300"/>
      <c r="Q105" s="300"/>
      <c r="R105" s="301"/>
    </row>
    <row r="106" spans="1:18" ht="25.5" x14ac:dyDescent="0.2">
      <c r="A106" s="209" t="s">
        <v>19</v>
      </c>
      <c r="B106" s="210">
        <v>81.819999999999993</v>
      </c>
      <c r="C106" s="302">
        <v>622</v>
      </c>
      <c r="D106" s="303">
        <v>622</v>
      </c>
      <c r="E106" s="303">
        <v>123</v>
      </c>
      <c r="F106" s="303">
        <v>127</v>
      </c>
      <c r="G106" s="303"/>
      <c r="H106" s="303"/>
      <c r="I106" s="303"/>
      <c r="J106" s="303"/>
      <c r="K106" s="303">
        <v>133</v>
      </c>
      <c r="L106" s="303">
        <v>133</v>
      </c>
      <c r="M106" s="303">
        <v>77</v>
      </c>
      <c r="N106" s="303">
        <v>77</v>
      </c>
      <c r="O106" s="303">
        <v>16</v>
      </c>
      <c r="P106" s="303">
        <v>16</v>
      </c>
      <c r="Q106" s="303">
        <v>13</v>
      </c>
      <c r="R106" s="304">
        <v>13</v>
      </c>
    </row>
    <row r="107" spans="1:18" ht="13.5" thickBot="1" x14ac:dyDescent="0.25">
      <c r="A107" s="211" t="s">
        <v>128</v>
      </c>
      <c r="B107" s="213" t="s">
        <v>514</v>
      </c>
      <c r="C107" s="333"/>
      <c r="D107" s="305"/>
      <c r="E107" s="305"/>
      <c r="F107" s="305"/>
      <c r="G107" s="333"/>
      <c r="H107" s="305"/>
      <c r="I107" s="305"/>
      <c r="J107" s="305"/>
      <c r="K107" s="333"/>
      <c r="L107" s="305"/>
      <c r="M107" s="305"/>
      <c r="N107" s="305"/>
      <c r="O107" s="333"/>
      <c r="P107" s="305"/>
      <c r="Q107" s="305"/>
      <c r="R107" s="306"/>
    </row>
  </sheetData>
  <mergeCells count="13">
    <mergeCell ref="C43:R43"/>
    <mergeCell ref="C56:R56"/>
    <mergeCell ref="C69:R69"/>
    <mergeCell ref="C82:R82"/>
    <mergeCell ref="B95:R95"/>
    <mergeCell ref="C30:R30"/>
    <mergeCell ref="C4:R4"/>
    <mergeCell ref="C17:R17"/>
    <mergeCell ref="A1:R1"/>
    <mergeCell ref="C2:F2"/>
    <mergeCell ref="G2:J2"/>
    <mergeCell ref="K2:N2"/>
    <mergeCell ref="O2:R2"/>
  </mergeCells>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P21"/>
  <sheetViews>
    <sheetView workbookViewId="0">
      <selection activeCell="C15" sqref="C15"/>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3.28515625" style="1" customWidth="1"/>
    <col min="9" max="9" width="13.140625" style="1" customWidth="1"/>
    <col min="10" max="10" width="14.85546875" style="1" customWidth="1"/>
    <col min="11" max="11" width="11.85546875" style="1" customWidth="1"/>
    <col min="12" max="15" width="9.140625" style="72"/>
    <col min="16" max="16384" width="9.140625" style="1"/>
  </cols>
  <sheetData>
    <row r="1" spans="1:16" ht="25.5" customHeight="1" thickBot="1" x14ac:dyDescent="0.3">
      <c r="A1" s="551" t="s">
        <v>599</v>
      </c>
      <c r="B1" s="552"/>
      <c r="C1" s="552"/>
      <c r="D1" s="552"/>
      <c r="E1" s="552"/>
      <c r="F1" s="552"/>
      <c r="G1" s="552"/>
      <c r="H1" s="552"/>
      <c r="I1" s="552"/>
      <c r="J1" s="553"/>
      <c r="K1" s="554"/>
    </row>
    <row r="2" spans="1:16" s="5" customFormat="1" ht="38.25" customHeight="1" x14ac:dyDescent="0.2">
      <c r="A2" s="84" t="s">
        <v>513</v>
      </c>
      <c r="B2" s="555" t="s">
        <v>37</v>
      </c>
      <c r="C2" s="556"/>
      <c r="D2" s="556"/>
      <c r="E2" s="556"/>
      <c r="F2" s="556"/>
      <c r="G2" s="556"/>
      <c r="H2" s="557"/>
      <c r="I2" s="559" t="s">
        <v>600</v>
      </c>
      <c r="J2" s="561" t="s">
        <v>601</v>
      </c>
      <c r="K2" s="530" t="s">
        <v>109</v>
      </c>
    </row>
    <row r="3" spans="1:16" s="5" customFormat="1" ht="90" customHeight="1" thickBot="1" x14ac:dyDescent="0.25">
      <c r="A3" s="47"/>
      <c r="B3" s="446" t="s">
        <v>137</v>
      </c>
      <c r="C3" s="446" t="s">
        <v>38</v>
      </c>
      <c r="D3" s="446" t="s">
        <v>39</v>
      </c>
      <c r="E3" s="446" t="s">
        <v>40</v>
      </c>
      <c r="F3" s="446" t="s">
        <v>41</v>
      </c>
      <c r="G3" s="446" t="s">
        <v>42</v>
      </c>
      <c r="H3" s="446" t="s">
        <v>86</v>
      </c>
      <c r="I3" s="560"/>
      <c r="J3" s="562"/>
      <c r="K3" s="558"/>
    </row>
    <row r="4" spans="1:16" ht="15" customHeight="1" x14ac:dyDescent="0.2">
      <c r="A4" s="123" t="s">
        <v>517</v>
      </c>
      <c r="B4" s="307">
        <v>97.22</v>
      </c>
      <c r="C4" s="308">
        <v>7.5460000000000003</v>
      </c>
      <c r="D4" s="308">
        <v>26.699000000000002</v>
      </c>
      <c r="E4" s="308">
        <v>58.39</v>
      </c>
      <c r="F4" s="308">
        <v>0.99399999999999999</v>
      </c>
      <c r="G4" s="308">
        <v>2.0329999999999999</v>
      </c>
      <c r="H4" s="308">
        <v>1.5580000000000001</v>
      </c>
      <c r="I4" s="308">
        <v>2.0489999999999999</v>
      </c>
      <c r="J4" s="309">
        <v>45.765999999999998</v>
      </c>
      <c r="K4" s="310">
        <f>SUM(B4,I4,J4)</f>
        <v>145.035</v>
      </c>
      <c r="L4" s="1"/>
      <c r="M4" s="1"/>
      <c r="N4" s="1"/>
      <c r="O4" s="1"/>
    </row>
    <row r="5" spans="1:16" ht="15" customHeight="1" thickBot="1" x14ac:dyDescent="0.25">
      <c r="A5" s="223" t="s">
        <v>596</v>
      </c>
      <c r="B5" s="319">
        <v>38.584000000000003</v>
      </c>
      <c r="C5" s="320">
        <v>0.7</v>
      </c>
      <c r="D5" s="320">
        <v>8.8149999999999995</v>
      </c>
      <c r="E5" s="320">
        <v>27.42</v>
      </c>
      <c r="F5" s="320"/>
      <c r="G5" s="320">
        <v>1.0329999999999999</v>
      </c>
      <c r="H5" s="320">
        <v>0.61599999999999999</v>
      </c>
      <c r="I5" s="320">
        <v>0.252</v>
      </c>
      <c r="J5" s="452">
        <v>39.366999999999997</v>
      </c>
      <c r="K5" s="321">
        <f t="shared" ref="K5:K21" si="0">SUM(B5,I5,J5)</f>
        <v>78.203000000000003</v>
      </c>
      <c r="L5" s="1"/>
      <c r="M5" s="1"/>
      <c r="N5" s="1"/>
      <c r="O5" s="1"/>
    </row>
    <row r="6" spans="1:16" ht="12.75" customHeight="1" x14ac:dyDescent="0.2">
      <c r="A6" s="123" t="s">
        <v>518</v>
      </c>
      <c r="B6" s="307">
        <v>69.710999999999999</v>
      </c>
      <c r="C6" s="308">
        <v>5.8369999999999997</v>
      </c>
      <c r="D6" s="308">
        <v>16.760000000000002</v>
      </c>
      <c r="E6" s="308">
        <v>41.81</v>
      </c>
      <c r="F6" s="308">
        <v>3.117</v>
      </c>
      <c r="G6" s="308">
        <v>1.915</v>
      </c>
      <c r="H6" s="308">
        <v>0.27200000000000002</v>
      </c>
      <c r="I6" s="308">
        <v>1.4510000000000001</v>
      </c>
      <c r="J6" s="309">
        <v>29.25</v>
      </c>
      <c r="K6" s="310">
        <f>SUM(B6,I6,J6)</f>
        <v>100.41199999999999</v>
      </c>
      <c r="L6" s="73"/>
      <c r="M6" s="73"/>
      <c r="N6" s="73"/>
      <c r="O6" s="73"/>
      <c r="P6" s="56"/>
    </row>
    <row r="7" spans="1:16" ht="15" customHeight="1" x14ac:dyDescent="0.2">
      <c r="A7" s="214" t="s">
        <v>596</v>
      </c>
      <c r="B7" s="311">
        <v>30.754999999999999</v>
      </c>
      <c r="C7" s="312">
        <v>2</v>
      </c>
      <c r="D7" s="312">
        <v>6.3570000000000002</v>
      </c>
      <c r="E7" s="312">
        <v>20.734999999999999</v>
      </c>
      <c r="F7" s="312">
        <v>0.72299999999999998</v>
      </c>
      <c r="G7" s="312">
        <v>0.91500000000000004</v>
      </c>
      <c r="H7" s="312">
        <v>2.5000000000000001E-2</v>
      </c>
      <c r="I7" s="312">
        <v>0.65</v>
      </c>
      <c r="J7" s="313">
        <v>25.283000000000001</v>
      </c>
      <c r="K7" s="314">
        <f t="shared" ref="K7" si="1">SUM(B7,I7,J7)</f>
        <v>56.688000000000002</v>
      </c>
      <c r="L7" s="1"/>
      <c r="M7" s="1"/>
      <c r="N7" s="1"/>
      <c r="O7" s="1"/>
    </row>
    <row r="8" spans="1:16" ht="15" customHeight="1" x14ac:dyDescent="0.25">
      <c r="A8" s="123" t="s">
        <v>519</v>
      </c>
      <c r="B8" s="307">
        <v>59.034999999999997</v>
      </c>
      <c r="C8" s="308">
        <v>6.9960000000000004</v>
      </c>
      <c r="D8" s="308">
        <v>16.18</v>
      </c>
      <c r="E8" s="308">
        <v>26.228999999999999</v>
      </c>
      <c r="F8" s="308">
        <v>8.6300000000000008</v>
      </c>
      <c r="G8" s="308">
        <v>1</v>
      </c>
      <c r="H8" s="308"/>
      <c r="I8" s="308"/>
      <c r="J8" s="309">
        <v>29.908000000000001</v>
      </c>
      <c r="K8" s="310">
        <f>SUM(B8,I8,J8)</f>
        <v>88.942999999999998</v>
      </c>
    </row>
    <row r="9" spans="1:16" ht="15" customHeight="1" thickBot="1" x14ac:dyDescent="0.3">
      <c r="A9" s="223" t="s">
        <v>596</v>
      </c>
      <c r="B9" s="319">
        <v>20.405000000000001</v>
      </c>
      <c r="C9" s="320"/>
      <c r="D9" s="320">
        <v>5.4279999999999999</v>
      </c>
      <c r="E9" s="320">
        <v>10.015000000000001</v>
      </c>
      <c r="F9" s="320">
        <v>4.9619999999999997</v>
      </c>
      <c r="G9" s="320"/>
      <c r="H9" s="320"/>
      <c r="I9" s="320"/>
      <c r="J9" s="452">
        <v>18.943000000000001</v>
      </c>
      <c r="K9" s="321">
        <f t="shared" ref="K9" si="2">SUM(B9,I9,J9)</f>
        <v>39.347999999999999</v>
      </c>
      <c r="P9" s="56"/>
    </row>
    <row r="10" spans="1:16" ht="15" customHeight="1" x14ac:dyDescent="0.25">
      <c r="A10" s="123" t="s">
        <v>520</v>
      </c>
      <c r="B10" s="307">
        <v>70.721999999999994</v>
      </c>
      <c r="C10" s="308">
        <v>7.1479999999999997</v>
      </c>
      <c r="D10" s="308">
        <v>12.363</v>
      </c>
      <c r="E10" s="308">
        <v>43.4</v>
      </c>
      <c r="F10" s="308">
        <v>5.6630000000000003</v>
      </c>
      <c r="G10" s="308">
        <v>2</v>
      </c>
      <c r="H10" s="308">
        <v>0.14799999999999999</v>
      </c>
      <c r="I10" s="308">
        <v>13.109</v>
      </c>
      <c r="J10" s="309">
        <v>32.639000000000003</v>
      </c>
      <c r="K10" s="310">
        <f>SUM(B10,I10,J10)</f>
        <v>116.47</v>
      </c>
    </row>
    <row r="11" spans="1:16" ht="15" customHeight="1" thickBot="1" x14ac:dyDescent="0.25">
      <c r="A11" s="223" t="s">
        <v>596</v>
      </c>
      <c r="B11" s="319">
        <v>10.443</v>
      </c>
      <c r="C11" s="320">
        <v>1</v>
      </c>
      <c r="D11" s="320">
        <v>1.669</v>
      </c>
      <c r="E11" s="320">
        <v>5.9409999999999998</v>
      </c>
      <c r="F11" s="320">
        <v>1.883</v>
      </c>
      <c r="G11" s="320"/>
      <c r="H11" s="320"/>
      <c r="I11" s="320">
        <v>1</v>
      </c>
      <c r="J11" s="452">
        <v>16.498000000000001</v>
      </c>
      <c r="K11" s="321">
        <f t="shared" ref="K11:K14" si="3">SUM(B11,I11,J11)</f>
        <v>27.941000000000003</v>
      </c>
      <c r="L11" s="1"/>
      <c r="M11" s="1"/>
      <c r="N11" s="1"/>
      <c r="O11" s="1"/>
    </row>
    <row r="12" spans="1:16" ht="15" customHeight="1" x14ac:dyDescent="0.25">
      <c r="A12" s="329" t="s">
        <v>521</v>
      </c>
      <c r="B12" s="315">
        <v>77.644000000000005</v>
      </c>
      <c r="C12" s="316">
        <v>6.6580000000000004</v>
      </c>
      <c r="D12" s="316">
        <v>10.295999999999999</v>
      </c>
      <c r="E12" s="316">
        <v>32.244</v>
      </c>
      <c r="F12" s="316">
        <v>11.186</v>
      </c>
      <c r="G12" s="316">
        <v>17.260000000000002</v>
      </c>
      <c r="H12" s="316"/>
      <c r="I12" s="316"/>
      <c r="J12" s="317">
        <v>20.535</v>
      </c>
      <c r="K12" s="318">
        <f t="shared" si="3"/>
        <v>98.179000000000002</v>
      </c>
      <c r="L12" s="90"/>
      <c r="M12" s="90"/>
      <c r="N12" s="90"/>
      <c r="O12" s="90"/>
      <c r="P12" s="56"/>
    </row>
    <row r="13" spans="1:16" ht="15" customHeight="1" thickBot="1" x14ac:dyDescent="0.25">
      <c r="A13" s="223" t="s">
        <v>596</v>
      </c>
      <c r="B13" s="319">
        <v>56.777999999999999</v>
      </c>
      <c r="C13" s="320">
        <v>1.5</v>
      </c>
      <c r="D13" s="320">
        <v>7.0330000000000004</v>
      </c>
      <c r="E13" s="320">
        <v>24.798999999999999</v>
      </c>
      <c r="F13" s="320">
        <v>9.1859999999999999</v>
      </c>
      <c r="G13" s="320">
        <v>14.26</v>
      </c>
      <c r="H13" s="320"/>
      <c r="I13" s="320"/>
      <c r="J13" s="452">
        <v>15.879</v>
      </c>
      <c r="K13" s="321">
        <f t="shared" si="3"/>
        <v>72.656999999999996</v>
      </c>
      <c r="L13" s="1"/>
      <c r="M13" s="1"/>
      <c r="N13" s="1"/>
      <c r="O13" s="1"/>
    </row>
    <row r="14" spans="1:16" s="56" customFormat="1" ht="15" customHeight="1" x14ac:dyDescent="0.25">
      <c r="A14" s="123" t="s">
        <v>522</v>
      </c>
      <c r="B14" s="307">
        <v>29.13</v>
      </c>
      <c r="C14" s="453">
        <v>3.7349999999999999</v>
      </c>
      <c r="D14" s="453">
        <v>5.4240000000000004</v>
      </c>
      <c r="E14" s="453">
        <v>15.24</v>
      </c>
      <c r="F14" s="453">
        <v>1.7310000000000001</v>
      </c>
      <c r="G14" s="453">
        <v>3</v>
      </c>
      <c r="H14" s="453"/>
      <c r="I14" s="453"/>
      <c r="J14" s="454">
        <v>9.5730000000000004</v>
      </c>
      <c r="K14" s="455">
        <f t="shared" si="3"/>
        <v>38.703000000000003</v>
      </c>
      <c r="L14" s="456"/>
      <c r="M14" s="456"/>
      <c r="N14" s="456"/>
      <c r="O14" s="456"/>
    </row>
    <row r="15" spans="1:16" ht="15" customHeight="1" thickBot="1" x14ac:dyDescent="0.3">
      <c r="A15" s="223" t="s">
        <v>596</v>
      </c>
      <c r="B15" s="319">
        <v>5.9829999999999997</v>
      </c>
      <c r="C15" s="320"/>
      <c r="D15" s="320">
        <v>0.44900000000000001</v>
      </c>
      <c r="E15" s="320">
        <v>4.5090000000000003</v>
      </c>
      <c r="F15" s="320">
        <v>2.5000000000000001E-2</v>
      </c>
      <c r="G15" s="320">
        <v>1</v>
      </c>
      <c r="H15" s="320"/>
      <c r="I15" s="320"/>
      <c r="J15" s="452">
        <v>6.81</v>
      </c>
      <c r="K15" s="321">
        <v>12.792999999999999</v>
      </c>
    </row>
    <row r="16" spans="1:16" x14ac:dyDescent="0.25">
      <c r="A16" s="123" t="s">
        <v>597</v>
      </c>
      <c r="B16" s="307">
        <v>31.443999999999999</v>
      </c>
      <c r="C16" s="308">
        <v>1.2869999999999999</v>
      </c>
      <c r="D16" s="308">
        <v>6.99</v>
      </c>
      <c r="E16" s="308">
        <v>19.161000000000001</v>
      </c>
      <c r="F16" s="308"/>
      <c r="G16" s="308"/>
      <c r="H16" s="308">
        <v>4.0060000000000002</v>
      </c>
      <c r="I16" s="308">
        <v>20.908000000000001</v>
      </c>
      <c r="J16" s="309">
        <v>34.709000000000003</v>
      </c>
      <c r="K16" s="310">
        <f>SUM(B16,I16,J16)</f>
        <v>87.061000000000007</v>
      </c>
    </row>
    <row r="17" spans="1:11" ht="15.75" thickBot="1" x14ac:dyDescent="0.3">
      <c r="A17" s="214" t="s">
        <v>598</v>
      </c>
      <c r="B17" s="311">
        <v>9.31</v>
      </c>
      <c r="C17" s="312">
        <v>0.3</v>
      </c>
      <c r="D17" s="312">
        <v>2.6059999999999999</v>
      </c>
      <c r="E17" s="312">
        <v>5.319</v>
      </c>
      <c r="F17" s="312"/>
      <c r="G17" s="312"/>
      <c r="H17" s="312">
        <v>1.085</v>
      </c>
      <c r="I17" s="312">
        <v>9.4220000000000006</v>
      </c>
      <c r="J17" s="313">
        <v>19.649000000000001</v>
      </c>
      <c r="K17" s="314">
        <f t="shared" ref="K17" si="4">SUM(B17,I17,J17)</f>
        <v>38.381</v>
      </c>
    </row>
    <row r="18" spans="1:11" x14ac:dyDescent="0.25">
      <c r="A18" s="329" t="s">
        <v>112</v>
      </c>
      <c r="B18" s="315">
        <v>4.4400000000000004</v>
      </c>
      <c r="C18" s="315">
        <v>0.57399999999999995</v>
      </c>
      <c r="D18" s="315">
        <v>1.4159999999999999</v>
      </c>
      <c r="E18" s="315">
        <v>2.2629999999999999</v>
      </c>
      <c r="F18" s="315"/>
      <c r="G18" s="315">
        <v>0.11700000000000001</v>
      </c>
      <c r="H18" s="315"/>
      <c r="I18" s="315">
        <v>0.51200000000000001</v>
      </c>
      <c r="J18" s="315">
        <v>177.626</v>
      </c>
      <c r="K18" s="318">
        <f t="shared" si="0"/>
        <v>182.578</v>
      </c>
    </row>
    <row r="19" spans="1:11" ht="27" thickBot="1" x14ac:dyDescent="0.3">
      <c r="A19" s="223" t="s">
        <v>105</v>
      </c>
      <c r="B19" s="319">
        <v>1.651</v>
      </c>
      <c r="C19" s="320"/>
      <c r="D19" s="320">
        <v>0.434</v>
      </c>
      <c r="E19" s="320">
        <v>1.1000000000000001</v>
      </c>
      <c r="F19" s="320"/>
      <c r="G19" s="320">
        <v>0.11700000000000001</v>
      </c>
      <c r="H19" s="320"/>
      <c r="I19" s="320">
        <v>0.13600000000000001</v>
      </c>
      <c r="J19" s="320">
        <v>122.52</v>
      </c>
      <c r="K19" s="321">
        <f t="shared" si="0"/>
        <v>124.307</v>
      </c>
    </row>
    <row r="20" spans="1:11" x14ac:dyDescent="0.25">
      <c r="A20" s="335" t="s">
        <v>4</v>
      </c>
      <c r="B20" s="336">
        <f t="shared" ref="B20:J21" si="5">SUM(B4+B6+B8+B10+B12+B14+B16+B18)</f>
        <v>439.346</v>
      </c>
      <c r="C20" s="337">
        <f t="shared" si="5"/>
        <v>39.780999999999992</v>
      </c>
      <c r="D20" s="337">
        <f t="shared" si="5"/>
        <v>96.128</v>
      </c>
      <c r="E20" s="337">
        <f t="shared" si="5"/>
        <v>238.73700000000002</v>
      </c>
      <c r="F20" s="337">
        <f t="shared" si="5"/>
        <v>31.321000000000002</v>
      </c>
      <c r="G20" s="337">
        <f t="shared" si="5"/>
        <v>27.325000000000003</v>
      </c>
      <c r="H20" s="337">
        <f t="shared" si="5"/>
        <v>5.984</v>
      </c>
      <c r="I20" s="337">
        <f t="shared" si="5"/>
        <v>38.029000000000003</v>
      </c>
      <c r="J20" s="338">
        <f t="shared" si="5"/>
        <v>380.00599999999997</v>
      </c>
      <c r="K20" s="339">
        <f t="shared" si="0"/>
        <v>857.38099999999997</v>
      </c>
    </row>
    <row r="21" spans="1:11" ht="15.75" thickBot="1" x14ac:dyDescent="0.3">
      <c r="A21" s="340" t="s">
        <v>95</v>
      </c>
      <c r="B21" s="341">
        <f t="shared" si="5"/>
        <v>173.90900000000002</v>
      </c>
      <c r="C21" s="342">
        <f t="shared" si="5"/>
        <v>5.5</v>
      </c>
      <c r="D21" s="342">
        <f t="shared" si="5"/>
        <v>32.791000000000004</v>
      </c>
      <c r="E21" s="342">
        <f t="shared" si="5"/>
        <v>99.837999999999994</v>
      </c>
      <c r="F21" s="342">
        <f t="shared" si="5"/>
        <v>16.778999999999996</v>
      </c>
      <c r="G21" s="342">
        <f t="shared" si="5"/>
        <v>17.324999999999999</v>
      </c>
      <c r="H21" s="342">
        <f t="shared" si="5"/>
        <v>1.726</v>
      </c>
      <c r="I21" s="342">
        <f t="shared" si="5"/>
        <v>11.46</v>
      </c>
      <c r="J21" s="343">
        <f t="shared" si="5"/>
        <v>264.94900000000001</v>
      </c>
      <c r="K21" s="344">
        <f t="shared" si="0"/>
        <v>450.31800000000004</v>
      </c>
    </row>
  </sheetData>
  <mergeCells count="5">
    <mergeCell ref="A1:K1"/>
    <mergeCell ref="B2:H2"/>
    <mergeCell ref="K2:K3"/>
    <mergeCell ref="I2:I3"/>
    <mergeCell ref="J2:J3"/>
  </mergeCells>
  <pageMargins left="0.7" right="0.7" top="0.75" bottom="0.75" header="0.3" footer="0.3"/>
  <pageSetup paperSize="9" scale="9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Q15"/>
  <sheetViews>
    <sheetView zoomScaleNormal="100" workbookViewId="0">
      <selection activeCell="J30" sqref="J30"/>
    </sheetView>
  </sheetViews>
  <sheetFormatPr defaultRowHeight="12.75" x14ac:dyDescent="0.2"/>
  <cols>
    <col min="1" max="1" width="21.28515625" style="2" customWidth="1"/>
    <col min="2" max="2" width="9.140625" style="1" bestFit="1" customWidth="1"/>
    <col min="3" max="3" width="10.28515625" style="1" customWidth="1"/>
    <col min="4" max="5" width="7.7109375" style="1" customWidth="1"/>
    <col min="6" max="7" width="7.85546875" style="1" customWidth="1"/>
    <col min="8" max="8" width="8" style="1" customWidth="1"/>
    <col min="9" max="11" width="7.85546875" style="1" customWidth="1"/>
    <col min="12" max="12" width="9.7109375" style="1" customWidth="1"/>
    <col min="13" max="13" width="8.85546875" style="1" customWidth="1"/>
    <col min="14" max="14" width="8.28515625" style="1" customWidth="1"/>
    <col min="15" max="15" width="8.85546875" style="1" customWidth="1"/>
    <col min="16" max="16" width="9.140625" style="1"/>
    <col min="17" max="17" width="11.140625" style="1" customWidth="1"/>
    <col min="18" max="16384" width="9.140625" style="1"/>
  </cols>
  <sheetData>
    <row r="1" spans="1:17" ht="25.5" customHeight="1" thickBot="1" x14ac:dyDescent="0.25">
      <c r="A1" s="551" t="s">
        <v>408</v>
      </c>
      <c r="B1" s="566"/>
      <c r="C1" s="566"/>
      <c r="D1" s="566"/>
      <c r="E1" s="566"/>
      <c r="F1" s="566"/>
      <c r="G1" s="566"/>
      <c r="H1" s="566"/>
      <c r="I1" s="566"/>
      <c r="J1" s="566"/>
      <c r="K1" s="566"/>
      <c r="L1" s="566"/>
      <c r="M1" s="566"/>
      <c r="N1" s="566"/>
      <c r="O1" s="566"/>
      <c r="P1" s="566"/>
      <c r="Q1" s="567"/>
    </row>
    <row r="2" spans="1:17" s="5" customFormat="1" ht="38.25" customHeight="1" x14ac:dyDescent="0.2">
      <c r="A2" s="84" t="s">
        <v>513</v>
      </c>
      <c r="B2" s="529" t="s">
        <v>37</v>
      </c>
      <c r="C2" s="529"/>
      <c r="D2" s="529"/>
      <c r="E2" s="529"/>
      <c r="F2" s="529"/>
      <c r="G2" s="529"/>
      <c r="H2" s="529"/>
      <c r="I2" s="529"/>
      <c r="J2" s="529"/>
      <c r="K2" s="529"/>
      <c r="L2" s="529"/>
      <c r="M2" s="529"/>
      <c r="N2" s="529" t="s">
        <v>106</v>
      </c>
      <c r="O2" s="529"/>
      <c r="P2" s="569" t="s">
        <v>4</v>
      </c>
      <c r="Q2" s="563" t="s">
        <v>138</v>
      </c>
    </row>
    <row r="3" spans="1:17" s="5" customFormat="1" ht="52.5" customHeight="1" x14ac:dyDescent="0.2">
      <c r="A3" s="572"/>
      <c r="B3" s="503" t="s">
        <v>38</v>
      </c>
      <c r="C3" s="503"/>
      <c r="D3" s="503" t="s">
        <v>39</v>
      </c>
      <c r="E3" s="503"/>
      <c r="F3" s="503" t="s">
        <v>40</v>
      </c>
      <c r="G3" s="503"/>
      <c r="H3" s="503" t="s">
        <v>41</v>
      </c>
      <c r="I3" s="503"/>
      <c r="J3" s="503" t="s">
        <v>42</v>
      </c>
      <c r="K3" s="503"/>
      <c r="L3" s="503" t="s">
        <v>72</v>
      </c>
      <c r="M3" s="503"/>
      <c r="N3" s="503"/>
      <c r="O3" s="503"/>
      <c r="P3" s="570"/>
      <c r="Q3" s="564"/>
    </row>
    <row r="4" spans="1:17" s="5" customFormat="1" ht="13.5" customHeight="1" thickBot="1" x14ac:dyDescent="0.25">
      <c r="A4" s="573"/>
      <c r="B4" s="55" t="s">
        <v>4</v>
      </c>
      <c r="C4" s="55" t="s">
        <v>43</v>
      </c>
      <c r="D4" s="55" t="s">
        <v>4</v>
      </c>
      <c r="E4" s="55" t="s">
        <v>43</v>
      </c>
      <c r="F4" s="55" t="s">
        <v>4</v>
      </c>
      <c r="G4" s="55" t="s">
        <v>43</v>
      </c>
      <c r="H4" s="55" t="s">
        <v>4</v>
      </c>
      <c r="I4" s="55" t="s">
        <v>43</v>
      </c>
      <c r="J4" s="55" t="s">
        <v>4</v>
      </c>
      <c r="K4" s="55" t="s">
        <v>43</v>
      </c>
      <c r="L4" s="55" t="s">
        <v>4</v>
      </c>
      <c r="M4" s="55" t="s">
        <v>43</v>
      </c>
      <c r="N4" s="55" t="s">
        <v>4</v>
      </c>
      <c r="O4" s="55" t="s">
        <v>43</v>
      </c>
      <c r="P4" s="571"/>
      <c r="Q4" s="565"/>
    </row>
    <row r="5" spans="1:17" s="6" customFormat="1" ht="12.75" customHeight="1" x14ac:dyDescent="0.2">
      <c r="A5" s="230" t="s">
        <v>44</v>
      </c>
      <c r="B5" s="231"/>
      <c r="C5" s="231"/>
      <c r="D5" s="231"/>
      <c r="E5" s="231"/>
      <c r="F5" s="232">
        <v>126</v>
      </c>
      <c r="G5" s="231">
        <v>48</v>
      </c>
      <c r="H5" s="231">
        <v>5</v>
      </c>
      <c r="I5" s="231">
        <v>2</v>
      </c>
      <c r="J5" s="231">
        <v>1</v>
      </c>
      <c r="K5" s="231">
        <v>1</v>
      </c>
      <c r="L5" s="231"/>
      <c r="M5" s="231"/>
      <c r="N5" s="231">
        <v>26</v>
      </c>
      <c r="O5" s="231">
        <v>9</v>
      </c>
      <c r="P5" s="322">
        <f>SUM(B5,D5,F5,H5,J5,L5,N5)</f>
        <v>158</v>
      </c>
      <c r="Q5" s="228">
        <f>SUM(C5,E5,G5,I5,K5,M5,O5)</f>
        <v>60</v>
      </c>
    </row>
    <row r="6" spans="1:17" s="6" customFormat="1" ht="12.75" customHeight="1" x14ac:dyDescent="0.2">
      <c r="A6" s="33" t="s">
        <v>45</v>
      </c>
      <c r="B6" s="232">
        <v>1</v>
      </c>
      <c r="C6" s="232"/>
      <c r="D6" s="232">
        <v>8</v>
      </c>
      <c r="E6" s="232">
        <v>2</v>
      </c>
      <c r="F6" s="232">
        <v>74</v>
      </c>
      <c r="G6" s="232">
        <v>37</v>
      </c>
      <c r="H6" s="232">
        <v>23</v>
      </c>
      <c r="I6" s="232">
        <v>12</v>
      </c>
      <c r="J6" s="232">
        <v>7</v>
      </c>
      <c r="K6" s="232">
        <v>5</v>
      </c>
      <c r="L6" s="232"/>
      <c r="M6" s="232"/>
      <c r="N6" s="232">
        <v>16</v>
      </c>
      <c r="O6" s="232">
        <v>5</v>
      </c>
      <c r="P6" s="237">
        <f t="shared" ref="P6:Q11" si="0">SUM(B6,D6,F6,H6,J6,L6,N6)</f>
        <v>129</v>
      </c>
      <c r="Q6" s="229">
        <f t="shared" si="0"/>
        <v>61</v>
      </c>
    </row>
    <row r="7" spans="1:17" s="6" customFormat="1" ht="12.75" customHeight="1" x14ac:dyDescent="0.2">
      <c r="A7" s="33" t="s">
        <v>46</v>
      </c>
      <c r="B7" s="232">
        <v>6</v>
      </c>
      <c r="C7" s="232">
        <v>2</v>
      </c>
      <c r="D7" s="232">
        <v>42</v>
      </c>
      <c r="E7" s="232">
        <v>15</v>
      </c>
      <c r="F7" s="232">
        <v>34</v>
      </c>
      <c r="G7" s="232">
        <v>16</v>
      </c>
      <c r="H7" s="232">
        <v>5</v>
      </c>
      <c r="I7" s="232">
        <v>2</v>
      </c>
      <c r="J7" s="232">
        <v>9</v>
      </c>
      <c r="K7" s="232">
        <v>7</v>
      </c>
      <c r="L7" s="232"/>
      <c r="M7" s="232"/>
      <c r="N7" s="232">
        <v>1</v>
      </c>
      <c r="O7" s="232">
        <v>1</v>
      </c>
      <c r="P7" s="237">
        <f t="shared" si="0"/>
        <v>97</v>
      </c>
      <c r="Q7" s="229">
        <f t="shared" si="0"/>
        <v>43</v>
      </c>
    </row>
    <row r="8" spans="1:17" s="6" customFormat="1" ht="12.75" customHeight="1" x14ac:dyDescent="0.2">
      <c r="A8" s="33" t="s">
        <v>47</v>
      </c>
      <c r="B8" s="232">
        <v>12</v>
      </c>
      <c r="C8" s="232">
        <v>3</v>
      </c>
      <c r="D8" s="232">
        <v>22</v>
      </c>
      <c r="E8" s="232">
        <v>12</v>
      </c>
      <c r="F8" s="232">
        <v>25</v>
      </c>
      <c r="G8" s="232">
        <v>8</v>
      </c>
      <c r="H8" s="232"/>
      <c r="I8" s="232"/>
      <c r="J8" s="232">
        <v>7</v>
      </c>
      <c r="K8" s="232">
        <v>6</v>
      </c>
      <c r="L8" s="232"/>
      <c r="M8" s="232"/>
      <c r="N8" s="232">
        <v>3</v>
      </c>
      <c r="O8" s="232">
        <v>1</v>
      </c>
      <c r="P8" s="237">
        <f t="shared" si="0"/>
        <v>69</v>
      </c>
      <c r="Q8" s="229">
        <f t="shared" si="0"/>
        <v>30</v>
      </c>
    </row>
    <row r="9" spans="1:17" s="6" customFormat="1" x14ac:dyDescent="0.2">
      <c r="A9" s="33" t="s">
        <v>48</v>
      </c>
      <c r="B9" s="232">
        <v>8</v>
      </c>
      <c r="C9" s="232">
        <v>1</v>
      </c>
      <c r="D9" s="232">
        <v>28</v>
      </c>
      <c r="E9" s="232">
        <v>8</v>
      </c>
      <c r="F9" s="232">
        <v>6</v>
      </c>
      <c r="G9" s="232">
        <v>1</v>
      </c>
      <c r="H9" s="232"/>
      <c r="I9" s="232"/>
      <c r="J9" s="232">
        <v>4</v>
      </c>
      <c r="K9" s="232">
        <v>1</v>
      </c>
      <c r="L9" s="232"/>
      <c r="M9" s="232"/>
      <c r="N9" s="232">
        <v>3</v>
      </c>
      <c r="O9" s="232"/>
      <c r="P9" s="237">
        <f t="shared" si="0"/>
        <v>49</v>
      </c>
      <c r="Q9" s="229">
        <f t="shared" si="0"/>
        <v>11</v>
      </c>
    </row>
    <row r="10" spans="1:17" s="6" customFormat="1" x14ac:dyDescent="0.2">
      <c r="A10" s="33" t="s">
        <v>49</v>
      </c>
      <c r="B10" s="232">
        <v>18</v>
      </c>
      <c r="C10" s="232"/>
      <c r="D10" s="232">
        <v>9</v>
      </c>
      <c r="E10" s="232">
        <v>1</v>
      </c>
      <c r="F10" s="232"/>
      <c r="G10" s="232"/>
      <c r="H10" s="232"/>
      <c r="I10" s="232"/>
      <c r="J10" s="232">
        <v>2</v>
      </c>
      <c r="K10" s="232"/>
      <c r="L10" s="232"/>
      <c r="M10" s="232"/>
      <c r="N10" s="232"/>
      <c r="O10" s="232"/>
      <c r="P10" s="237">
        <f t="shared" si="0"/>
        <v>29</v>
      </c>
      <c r="Q10" s="229">
        <f t="shared" si="0"/>
        <v>1</v>
      </c>
    </row>
    <row r="11" spans="1:17" ht="13.5" thickBot="1" x14ac:dyDescent="0.25">
      <c r="A11" s="27" t="s">
        <v>4</v>
      </c>
      <c r="B11" s="227">
        <f>SUM(B5:B10)</f>
        <v>45</v>
      </c>
      <c r="C11" s="227">
        <f t="shared" ref="C11:O11" si="1">SUM(C5:C10)</f>
        <v>6</v>
      </c>
      <c r="D11" s="227">
        <f t="shared" si="1"/>
        <v>109</v>
      </c>
      <c r="E11" s="227">
        <f t="shared" si="1"/>
        <v>38</v>
      </c>
      <c r="F11" s="227">
        <f t="shared" si="1"/>
        <v>265</v>
      </c>
      <c r="G11" s="227">
        <f t="shared" si="1"/>
        <v>110</v>
      </c>
      <c r="H11" s="227">
        <f t="shared" si="1"/>
        <v>33</v>
      </c>
      <c r="I11" s="227">
        <f t="shared" si="1"/>
        <v>16</v>
      </c>
      <c r="J11" s="227">
        <f t="shared" si="1"/>
        <v>30</v>
      </c>
      <c r="K11" s="227">
        <f t="shared" si="1"/>
        <v>20</v>
      </c>
      <c r="L11" s="227">
        <f t="shared" si="1"/>
        <v>0</v>
      </c>
      <c r="M11" s="227">
        <f t="shared" si="1"/>
        <v>0</v>
      </c>
      <c r="N11" s="227">
        <f t="shared" si="1"/>
        <v>49</v>
      </c>
      <c r="O11" s="227">
        <f t="shared" si="1"/>
        <v>16</v>
      </c>
      <c r="P11" s="227">
        <f t="shared" si="0"/>
        <v>531</v>
      </c>
      <c r="Q11" s="21">
        <f t="shared" si="0"/>
        <v>206</v>
      </c>
    </row>
    <row r="12" spans="1:17" ht="15" customHeight="1" x14ac:dyDescent="0.2">
      <c r="A12" s="2" t="s">
        <v>514</v>
      </c>
      <c r="P12" s="1" t="s">
        <v>514</v>
      </c>
      <c r="Q12" s="1" t="s">
        <v>514</v>
      </c>
    </row>
    <row r="14" spans="1:17" ht="15" customHeight="1" x14ac:dyDescent="0.2">
      <c r="A14" s="568" t="s">
        <v>514</v>
      </c>
      <c r="B14" s="568"/>
      <c r="C14" s="568"/>
      <c r="D14" s="568"/>
      <c r="E14" s="568"/>
      <c r="F14" s="568"/>
      <c r="G14" s="568"/>
      <c r="H14" s="568"/>
      <c r="I14" s="568"/>
      <c r="J14" s="568"/>
      <c r="K14" s="568"/>
      <c r="L14" s="568"/>
      <c r="M14" s="568"/>
      <c r="N14" s="568"/>
      <c r="O14" s="568"/>
      <c r="P14" s="568"/>
      <c r="Q14" s="568"/>
    </row>
    <row r="15" spans="1:17" ht="15" customHeight="1" x14ac:dyDescent="0.2">
      <c r="A15" s="1"/>
    </row>
  </sheetData>
  <mergeCells count="13">
    <mergeCell ref="Q2:Q4"/>
    <mergeCell ref="A1:Q1"/>
    <mergeCell ref="A14:Q14"/>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9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84"/>
  <sheetViews>
    <sheetView zoomScaleNormal="100" workbookViewId="0">
      <selection activeCell="G82" sqref="G82"/>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58.5" customHeight="1" x14ac:dyDescent="0.25">
      <c r="A1" s="522" t="s">
        <v>473</v>
      </c>
      <c r="B1" s="582"/>
      <c r="C1" s="582"/>
      <c r="D1" s="582"/>
      <c r="E1" s="582"/>
      <c r="F1" s="582"/>
      <c r="G1" s="582"/>
      <c r="H1" s="582"/>
      <c r="I1" s="582"/>
      <c r="J1" s="582"/>
      <c r="K1" s="582"/>
      <c r="L1" s="582"/>
      <c r="M1" s="583"/>
      <c r="O1" s="98"/>
    </row>
    <row r="2" spans="1:18" s="5" customFormat="1" ht="30" customHeight="1" x14ac:dyDescent="0.2">
      <c r="A2" s="16" t="s">
        <v>513</v>
      </c>
      <c r="B2" s="499" t="s">
        <v>37</v>
      </c>
      <c r="C2" s="584"/>
      <c r="D2" s="584"/>
      <c r="E2" s="584"/>
      <c r="F2" s="584"/>
      <c r="G2" s="584"/>
      <c r="H2" s="584"/>
      <c r="I2" s="585"/>
      <c r="J2" s="577" t="s">
        <v>600</v>
      </c>
      <c r="K2" s="577"/>
      <c r="L2" s="447" t="s">
        <v>4</v>
      </c>
      <c r="M2" s="236" t="s">
        <v>138</v>
      </c>
      <c r="N2" s="149"/>
      <c r="O2" s="70"/>
      <c r="Q2" s="70"/>
      <c r="R2" s="70"/>
    </row>
    <row r="3" spans="1:18" s="5" customFormat="1" ht="18" customHeight="1" x14ac:dyDescent="0.2">
      <c r="A3" s="108" t="s">
        <v>517</v>
      </c>
      <c r="B3" s="580"/>
      <c r="C3" s="580"/>
      <c r="D3" s="580"/>
      <c r="E3" s="580"/>
      <c r="F3" s="580"/>
      <c r="G3" s="580"/>
      <c r="H3" s="580"/>
      <c r="I3" s="580"/>
      <c r="J3" s="580"/>
      <c r="K3" s="580"/>
      <c r="L3" s="580"/>
      <c r="M3" s="235"/>
    </row>
    <row r="4" spans="1:18" s="5" customFormat="1" ht="18" customHeight="1" x14ac:dyDescent="0.2">
      <c r="A4" s="234"/>
      <c r="B4" s="581" t="s">
        <v>52</v>
      </c>
      <c r="C4" s="581"/>
      <c r="D4" s="581" t="s">
        <v>53</v>
      </c>
      <c r="E4" s="581"/>
      <c r="F4" s="581" t="s">
        <v>55</v>
      </c>
      <c r="G4" s="581"/>
      <c r="H4" s="581" t="s">
        <v>54</v>
      </c>
      <c r="I4" s="581"/>
      <c r="J4" s="503" t="s">
        <v>4</v>
      </c>
      <c r="K4" s="503" t="s">
        <v>43</v>
      </c>
      <c r="L4" s="577"/>
      <c r="M4" s="578"/>
    </row>
    <row r="5" spans="1:18" s="5" customFormat="1" ht="15" customHeight="1" x14ac:dyDescent="0.2">
      <c r="A5" s="16" t="s">
        <v>50</v>
      </c>
      <c r="B5" s="445" t="s">
        <v>4</v>
      </c>
      <c r="C5" s="445" t="s">
        <v>43</v>
      </c>
      <c r="D5" s="445" t="s">
        <v>4</v>
      </c>
      <c r="E5" s="445" t="s">
        <v>43</v>
      </c>
      <c r="F5" s="445" t="s">
        <v>4</v>
      </c>
      <c r="G5" s="445" t="s">
        <v>43</v>
      </c>
      <c r="H5" s="445" t="s">
        <v>4</v>
      </c>
      <c r="I5" s="445" t="s">
        <v>43</v>
      </c>
      <c r="J5" s="503"/>
      <c r="K5" s="503"/>
      <c r="L5" s="577"/>
      <c r="M5" s="579"/>
    </row>
    <row r="6" spans="1:18" s="6" customFormat="1" ht="12.75" customHeight="1" x14ac:dyDescent="0.2">
      <c r="A6" s="75" t="s">
        <v>51</v>
      </c>
      <c r="B6" s="232"/>
      <c r="C6" s="232"/>
      <c r="D6" s="232"/>
      <c r="E6" s="232"/>
      <c r="F6" s="232">
        <v>3</v>
      </c>
      <c r="G6" s="232"/>
      <c r="H6" s="232"/>
      <c r="I6" s="232"/>
      <c r="J6" s="232"/>
      <c r="K6" s="232"/>
      <c r="L6" s="237">
        <f t="shared" ref="L6:M11" si="0">SUM(B6,D6,F6,H6,J6)</f>
        <v>3</v>
      </c>
      <c r="M6" s="229">
        <f t="shared" si="0"/>
        <v>0</v>
      </c>
    </row>
    <row r="7" spans="1:18" s="6" customFormat="1" ht="12.75" customHeight="1" x14ac:dyDescent="0.2">
      <c r="A7" s="75" t="s">
        <v>117</v>
      </c>
      <c r="B7" s="232">
        <v>1</v>
      </c>
      <c r="C7" s="232"/>
      <c r="D7" s="232">
        <v>1</v>
      </c>
      <c r="E7" s="232"/>
      <c r="F7" s="232">
        <v>4</v>
      </c>
      <c r="G7" s="232">
        <v>2</v>
      </c>
      <c r="H7" s="232"/>
      <c r="I7" s="232"/>
      <c r="J7" s="232">
        <v>2</v>
      </c>
      <c r="K7" s="232"/>
      <c r="L7" s="237">
        <f t="shared" si="0"/>
        <v>8</v>
      </c>
      <c r="M7" s="229">
        <f t="shared" si="0"/>
        <v>2</v>
      </c>
    </row>
    <row r="8" spans="1:18" s="6" customFormat="1" ht="12.75" customHeight="1" x14ac:dyDescent="0.2">
      <c r="A8" s="75" t="s">
        <v>118</v>
      </c>
      <c r="B8" s="232">
        <v>1</v>
      </c>
      <c r="C8" s="232"/>
      <c r="D8" s="232"/>
      <c r="E8" s="232"/>
      <c r="F8" s="232">
        <v>1</v>
      </c>
      <c r="G8" s="232">
        <v>1</v>
      </c>
      <c r="H8" s="232"/>
      <c r="I8" s="232"/>
      <c r="J8" s="232"/>
      <c r="K8" s="232"/>
      <c r="L8" s="237">
        <f t="shared" si="0"/>
        <v>2</v>
      </c>
      <c r="M8" s="229">
        <f t="shared" si="0"/>
        <v>1</v>
      </c>
    </row>
    <row r="9" spans="1:18" s="6" customFormat="1" ht="12.75" customHeight="1" x14ac:dyDescent="0.2">
      <c r="A9" s="75" t="s">
        <v>471</v>
      </c>
      <c r="B9" s="232">
        <v>9</v>
      </c>
      <c r="C9" s="232">
        <v>1</v>
      </c>
      <c r="D9" s="232">
        <v>34</v>
      </c>
      <c r="E9" s="232">
        <v>12</v>
      </c>
      <c r="F9" s="232">
        <v>59</v>
      </c>
      <c r="G9" s="232">
        <v>27</v>
      </c>
      <c r="H9" s="232">
        <v>4</v>
      </c>
      <c r="I9" s="232">
        <v>1</v>
      </c>
      <c r="J9" s="232">
        <v>3</v>
      </c>
      <c r="K9" s="232">
        <v>2</v>
      </c>
      <c r="L9" s="237">
        <f t="shared" si="0"/>
        <v>109</v>
      </c>
      <c r="M9" s="229">
        <f t="shared" si="0"/>
        <v>43</v>
      </c>
    </row>
    <row r="10" spans="1:18" s="6" customFormat="1" ht="12.75" customHeight="1" x14ac:dyDescent="0.2">
      <c r="A10" s="323" t="s">
        <v>472</v>
      </c>
      <c r="B10" s="232"/>
      <c r="C10" s="232"/>
      <c r="D10" s="232">
        <v>1</v>
      </c>
      <c r="E10" s="232"/>
      <c r="F10" s="232"/>
      <c r="G10" s="232"/>
      <c r="H10" s="232"/>
      <c r="I10" s="232"/>
      <c r="J10" s="232"/>
      <c r="K10" s="232"/>
      <c r="L10" s="237">
        <f t="shared" si="0"/>
        <v>1</v>
      </c>
      <c r="M10" s="229">
        <f t="shared" si="0"/>
        <v>0</v>
      </c>
    </row>
    <row r="11" spans="1:18" s="6" customFormat="1" x14ac:dyDescent="0.2">
      <c r="A11" s="30" t="s">
        <v>4</v>
      </c>
      <c r="B11" s="237">
        <f>SUM(B6:B10)</f>
        <v>11</v>
      </c>
      <c r="C11" s="237">
        <f t="shared" ref="C11:K11" si="1">SUM(C6:C10)</f>
        <v>1</v>
      </c>
      <c r="D11" s="237">
        <f t="shared" si="1"/>
        <v>36</v>
      </c>
      <c r="E11" s="237">
        <f t="shared" si="1"/>
        <v>12</v>
      </c>
      <c r="F11" s="237">
        <f t="shared" si="1"/>
        <v>67</v>
      </c>
      <c r="G11" s="237">
        <f t="shared" si="1"/>
        <v>30</v>
      </c>
      <c r="H11" s="237">
        <f t="shared" si="1"/>
        <v>4</v>
      </c>
      <c r="I11" s="237">
        <f t="shared" si="1"/>
        <v>1</v>
      </c>
      <c r="J11" s="237">
        <f t="shared" si="1"/>
        <v>5</v>
      </c>
      <c r="K11" s="237">
        <f t="shared" si="1"/>
        <v>2</v>
      </c>
      <c r="L11" s="237">
        <f t="shared" si="0"/>
        <v>123</v>
      </c>
      <c r="M11" s="229">
        <f t="shared" si="0"/>
        <v>46</v>
      </c>
    </row>
    <row r="12" spans="1:18" ht="25.5" x14ac:dyDescent="0.2">
      <c r="A12" s="108" t="s">
        <v>518</v>
      </c>
      <c r="B12" s="580"/>
      <c r="C12" s="580"/>
      <c r="D12" s="580"/>
      <c r="E12" s="580"/>
      <c r="F12" s="580"/>
      <c r="G12" s="580"/>
      <c r="H12" s="580"/>
      <c r="I12" s="580"/>
      <c r="J12" s="580"/>
      <c r="K12" s="580"/>
      <c r="L12" s="580"/>
      <c r="M12" s="235"/>
    </row>
    <row r="13" spans="1:18" x14ac:dyDescent="0.2">
      <c r="A13" s="233"/>
      <c r="B13" s="577" t="s">
        <v>52</v>
      </c>
      <c r="C13" s="577"/>
      <c r="D13" s="577" t="s">
        <v>53</v>
      </c>
      <c r="E13" s="577"/>
      <c r="F13" s="577" t="s">
        <v>55</v>
      </c>
      <c r="G13" s="577"/>
      <c r="H13" s="577" t="s">
        <v>54</v>
      </c>
      <c r="I13" s="577"/>
      <c r="J13" s="577" t="s">
        <v>4</v>
      </c>
      <c r="K13" s="577" t="s">
        <v>43</v>
      </c>
      <c r="L13" s="577"/>
      <c r="M13" s="578"/>
    </row>
    <row r="14" spans="1:18" ht="12.75" customHeight="1" x14ac:dyDescent="0.2">
      <c r="A14" s="75" t="s">
        <v>50</v>
      </c>
      <c r="B14" s="448" t="s">
        <v>4</v>
      </c>
      <c r="C14" s="448" t="s">
        <v>43</v>
      </c>
      <c r="D14" s="448" t="s">
        <v>4</v>
      </c>
      <c r="E14" s="448" t="s">
        <v>43</v>
      </c>
      <c r="F14" s="448" t="s">
        <v>4</v>
      </c>
      <c r="G14" s="448" t="s">
        <v>43</v>
      </c>
      <c r="H14" s="448" t="s">
        <v>4</v>
      </c>
      <c r="I14" s="448" t="s">
        <v>43</v>
      </c>
      <c r="J14" s="577"/>
      <c r="K14" s="577"/>
      <c r="L14" s="577"/>
      <c r="M14" s="579"/>
    </row>
    <row r="15" spans="1:18" x14ac:dyDescent="0.2">
      <c r="A15" s="75" t="s">
        <v>51</v>
      </c>
      <c r="B15" s="133"/>
      <c r="C15" s="133"/>
      <c r="D15" s="133">
        <v>1</v>
      </c>
      <c r="E15" s="133"/>
      <c r="F15" s="133">
        <v>1</v>
      </c>
      <c r="G15" s="133">
        <v>1</v>
      </c>
      <c r="H15" s="133"/>
      <c r="I15" s="133"/>
      <c r="J15" s="133">
        <v>3</v>
      </c>
      <c r="K15" s="133">
        <v>1</v>
      </c>
      <c r="L15" s="237">
        <f t="shared" ref="L15:M20" si="2">SUM(B15,D15,F15,H15,J15)</f>
        <v>5</v>
      </c>
      <c r="M15" s="229">
        <f t="shared" si="2"/>
        <v>2</v>
      </c>
    </row>
    <row r="16" spans="1:18" x14ac:dyDescent="0.2">
      <c r="A16" s="75" t="s">
        <v>117</v>
      </c>
      <c r="B16" s="133">
        <v>1</v>
      </c>
      <c r="C16" s="133"/>
      <c r="D16" s="133">
        <v>4</v>
      </c>
      <c r="E16" s="133">
        <v>1</v>
      </c>
      <c r="F16" s="133">
        <v>5</v>
      </c>
      <c r="G16" s="133">
        <v>4</v>
      </c>
      <c r="H16" s="133">
        <v>1</v>
      </c>
      <c r="I16" s="133">
        <v>1</v>
      </c>
      <c r="J16" s="133">
        <v>2</v>
      </c>
      <c r="K16" s="133">
        <v>1</v>
      </c>
      <c r="L16" s="237">
        <f t="shared" si="2"/>
        <v>13</v>
      </c>
      <c r="M16" s="229">
        <f t="shared" si="2"/>
        <v>7</v>
      </c>
    </row>
    <row r="17" spans="1:13" x14ac:dyDescent="0.2">
      <c r="A17" s="75" t="s">
        <v>118</v>
      </c>
      <c r="B17" s="133">
        <v>1</v>
      </c>
      <c r="C17" s="133"/>
      <c r="D17" s="133">
        <v>1</v>
      </c>
      <c r="E17" s="133"/>
      <c r="F17" s="133">
        <v>3</v>
      </c>
      <c r="G17" s="133">
        <v>1</v>
      </c>
      <c r="H17" s="133"/>
      <c r="I17" s="133"/>
      <c r="J17" s="133"/>
      <c r="K17" s="133"/>
      <c r="L17" s="237">
        <f t="shared" si="2"/>
        <v>5</v>
      </c>
      <c r="M17" s="229">
        <f t="shared" si="2"/>
        <v>1</v>
      </c>
    </row>
    <row r="18" spans="1:13" x14ac:dyDescent="0.2">
      <c r="A18" s="75" t="s">
        <v>471</v>
      </c>
      <c r="B18" s="133">
        <v>4</v>
      </c>
      <c r="C18" s="133">
        <v>2</v>
      </c>
      <c r="D18" s="133">
        <v>13</v>
      </c>
      <c r="E18" s="133">
        <v>6</v>
      </c>
      <c r="F18" s="133">
        <v>39</v>
      </c>
      <c r="G18" s="133">
        <v>18</v>
      </c>
      <c r="H18" s="133">
        <v>7</v>
      </c>
      <c r="I18" s="133">
        <v>2</v>
      </c>
      <c r="J18" s="133"/>
      <c r="K18" s="133"/>
      <c r="L18" s="237">
        <f t="shared" si="2"/>
        <v>63</v>
      </c>
      <c r="M18" s="229">
        <f t="shared" si="2"/>
        <v>28</v>
      </c>
    </row>
    <row r="19" spans="1:13" x14ac:dyDescent="0.2">
      <c r="A19" s="323" t="s">
        <v>472</v>
      </c>
      <c r="B19" s="133"/>
      <c r="C19" s="133"/>
      <c r="D19" s="133">
        <v>1</v>
      </c>
      <c r="E19" s="133">
        <v>1</v>
      </c>
      <c r="F19" s="133">
        <v>1</v>
      </c>
      <c r="G19" s="133"/>
      <c r="H19" s="133"/>
      <c r="I19" s="133"/>
      <c r="J19" s="133"/>
      <c r="K19" s="133"/>
      <c r="L19" s="237">
        <f t="shared" si="2"/>
        <v>2</v>
      </c>
      <c r="M19" s="229">
        <f t="shared" si="2"/>
        <v>1</v>
      </c>
    </row>
    <row r="20" spans="1:13" x14ac:dyDescent="0.2">
      <c r="A20" s="30" t="s">
        <v>4</v>
      </c>
      <c r="B20" s="237">
        <f t="shared" ref="B20:K20" si="3">SUM(B15:B19)</f>
        <v>6</v>
      </c>
      <c r="C20" s="237">
        <f t="shared" si="3"/>
        <v>2</v>
      </c>
      <c r="D20" s="237">
        <f t="shared" si="3"/>
        <v>20</v>
      </c>
      <c r="E20" s="237">
        <f t="shared" si="3"/>
        <v>8</v>
      </c>
      <c r="F20" s="237">
        <f t="shared" si="3"/>
        <v>49</v>
      </c>
      <c r="G20" s="237">
        <f t="shared" si="3"/>
        <v>24</v>
      </c>
      <c r="H20" s="237">
        <f t="shared" si="3"/>
        <v>8</v>
      </c>
      <c r="I20" s="237">
        <f t="shared" si="3"/>
        <v>3</v>
      </c>
      <c r="J20" s="237">
        <f t="shared" si="3"/>
        <v>5</v>
      </c>
      <c r="K20" s="237">
        <f t="shared" si="3"/>
        <v>2</v>
      </c>
      <c r="L20" s="237">
        <f t="shared" si="2"/>
        <v>88</v>
      </c>
      <c r="M20" s="229">
        <f t="shared" si="2"/>
        <v>39</v>
      </c>
    </row>
    <row r="21" spans="1:13" ht="15" customHeight="1" x14ac:dyDescent="0.2">
      <c r="A21" s="108" t="s">
        <v>519</v>
      </c>
      <c r="B21" s="580"/>
      <c r="C21" s="580"/>
      <c r="D21" s="580"/>
      <c r="E21" s="580"/>
      <c r="F21" s="580"/>
      <c r="G21" s="580"/>
      <c r="H21" s="580"/>
      <c r="I21" s="580"/>
      <c r="J21" s="580"/>
      <c r="K21" s="580"/>
      <c r="L21" s="580"/>
      <c r="M21" s="235"/>
    </row>
    <row r="22" spans="1:13" x14ac:dyDescent="0.2">
      <c r="A22" s="233"/>
      <c r="B22" s="577" t="s">
        <v>52</v>
      </c>
      <c r="C22" s="577"/>
      <c r="D22" s="577" t="s">
        <v>53</v>
      </c>
      <c r="E22" s="577"/>
      <c r="F22" s="577" t="s">
        <v>602</v>
      </c>
      <c r="G22" s="577"/>
      <c r="H22" s="577" t="s">
        <v>54</v>
      </c>
      <c r="I22" s="577"/>
      <c r="J22" s="577" t="s">
        <v>4</v>
      </c>
      <c r="K22" s="577" t="s">
        <v>43</v>
      </c>
      <c r="L22" s="577"/>
      <c r="M22" s="578"/>
    </row>
    <row r="23" spans="1:13" ht="15" customHeight="1" x14ac:dyDescent="0.2">
      <c r="A23" s="75" t="s">
        <v>50</v>
      </c>
      <c r="B23" s="448" t="s">
        <v>4</v>
      </c>
      <c r="C23" s="448" t="s">
        <v>43</v>
      </c>
      <c r="D23" s="448" t="s">
        <v>4</v>
      </c>
      <c r="E23" s="448" t="s">
        <v>43</v>
      </c>
      <c r="F23" s="448" t="s">
        <v>4</v>
      </c>
      <c r="G23" s="448" t="s">
        <v>43</v>
      </c>
      <c r="H23" s="448" t="s">
        <v>4</v>
      </c>
      <c r="I23" s="448" t="s">
        <v>43</v>
      </c>
      <c r="J23" s="577"/>
      <c r="K23" s="577"/>
      <c r="L23" s="577"/>
      <c r="M23" s="579"/>
    </row>
    <row r="24" spans="1:13" x14ac:dyDescent="0.2">
      <c r="A24" s="75" t="s">
        <v>51</v>
      </c>
      <c r="B24" s="133"/>
      <c r="C24" s="133"/>
      <c r="D24" s="133"/>
      <c r="E24" s="133"/>
      <c r="F24" s="133"/>
      <c r="G24" s="133"/>
      <c r="H24" s="133"/>
      <c r="I24" s="133"/>
      <c r="J24" s="133"/>
      <c r="K24" s="133"/>
      <c r="L24" s="237">
        <f t="shared" ref="L24:M29" si="4">SUM(B24,D24,F24,H24,J24)</f>
        <v>0</v>
      </c>
      <c r="M24" s="229">
        <f t="shared" si="4"/>
        <v>0</v>
      </c>
    </row>
    <row r="25" spans="1:13" x14ac:dyDescent="0.2">
      <c r="A25" s="75" t="s">
        <v>117</v>
      </c>
      <c r="B25" s="133"/>
      <c r="C25" s="133"/>
      <c r="D25" s="133">
        <v>1</v>
      </c>
      <c r="E25" s="133"/>
      <c r="F25" s="133">
        <v>1</v>
      </c>
      <c r="G25" s="133"/>
      <c r="H25" s="133"/>
      <c r="I25" s="133"/>
      <c r="J25" s="133"/>
      <c r="K25" s="133"/>
      <c r="L25" s="237">
        <f t="shared" si="4"/>
        <v>2</v>
      </c>
      <c r="M25" s="229">
        <f t="shared" si="4"/>
        <v>0</v>
      </c>
    </row>
    <row r="26" spans="1:13" x14ac:dyDescent="0.2">
      <c r="A26" s="75" t="s">
        <v>118</v>
      </c>
      <c r="B26" s="133"/>
      <c r="C26" s="133"/>
      <c r="D26" s="133"/>
      <c r="E26" s="133"/>
      <c r="F26" s="133"/>
      <c r="G26" s="133"/>
      <c r="H26" s="133">
        <v>1</v>
      </c>
      <c r="I26" s="133"/>
      <c r="J26" s="133"/>
      <c r="K26" s="133"/>
      <c r="L26" s="237">
        <f t="shared" si="4"/>
        <v>1</v>
      </c>
      <c r="M26" s="229">
        <f t="shared" si="4"/>
        <v>0</v>
      </c>
    </row>
    <row r="27" spans="1:13" x14ac:dyDescent="0.2">
      <c r="A27" s="75" t="s">
        <v>471</v>
      </c>
      <c r="B27" s="133">
        <v>7</v>
      </c>
      <c r="C27" s="133"/>
      <c r="D27" s="133">
        <v>18</v>
      </c>
      <c r="E27" s="133">
        <v>5</v>
      </c>
      <c r="F27" s="133">
        <v>14</v>
      </c>
      <c r="G27" s="133">
        <v>5</v>
      </c>
      <c r="H27" s="133">
        <v>21</v>
      </c>
      <c r="I27" s="133">
        <v>11</v>
      </c>
      <c r="J27" s="133"/>
      <c r="K27" s="133"/>
      <c r="L27" s="237">
        <f t="shared" si="4"/>
        <v>60</v>
      </c>
      <c r="M27" s="229">
        <f t="shared" si="4"/>
        <v>21</v>
      </c>
    </row>
    <row r="28" spans="1:13" x14ac:dyDescent="0.2">
      <c r="A28" s="323" t="s">
        <v>472</v>
      </c>
      <c r="B28" s="133"/>
      <c r="C28" s="133"/>
      <c r="D28" s="133">
        <v>1</v>
      </c>
      <c r="E28" s="133">
        <v>1</v>
      </c>
      <c r="F28" s="133">
        <v>1</v>
      </c>
      <c r="G28" s="133"/>
      <c r="H28" s="133">
        <v>1</v>
      </c>
      <c r="I28" s="133"/>
      <c r="J28" s="133"/>
      <c r="K28" s="133"/>
      <c r="L28" s="237">
        <f t="shared" si="4"/>
        <v>3</v>
      </c>
      <c r="M28" s="229">
        <f t="shared" si="4"/>
        <v>1</v>
      </c>
    </row>
    <row r="29" spans="1:13" x14ac:dyDescent="0.2">
      <c r="A29" s="30" t="s">
        <v>4</v>
      </c>
      <c r="B29" s="237">
        <f t="shared" ref="B29:K29" si="5">SUM(B24:B28)</f>
        <v>7</v>
      </c>
      <c r="C29" s="237">
        <f t="shared" si="5"/>
        <v>0</v>
      </c>
      <c r="D29" s="237">
        <f t="shared" si="5"/>
        <v>20</v>
      </c>
      <c r="E29" s="237">
        <f t="shared" si="5"/>
        <v>6</v>
      </c>
      <c r="F29" s="237">
        <f t="shared" si="5"/>
        <v>16</v>
      </c>
      <c r="G29" s="237">
        <f t="shared" si="5"/>
        <v>5</v>
      </c>
      <c r="H29" s="237">
        <f t="shared" si="5"/>
        <v>23</v>
      </c>
      <c r="I29" s="237">
        <f t="shared" si="5"/>
        <v>11</v>
      </c>
      <c r="J29" s="237">
        <f t="shared" si="5"/>
        <v>0</v>
      </c>
      <c r="K29" s="237">
        <f t="shared" si="5"/>
        <v>0</v>
      </c>
      <c r="L29" s="237">
        <f t="shared" si="4"/>
        <v>66</v>
      </c>
      <c r="M29" s="229">
        <f t="shared" si="4"/>
        <v>22</v>
      </c>
    </row>
    <row r="30" spans="1:13" s="6" customFormat="1" ht="25.5" x14ac:dyDescent="0.2">
      <c r="A30" s="108" t="s">
        <v>520</v>
      </c>
      <c r="B30" s="580"/>
      <c r="C30" s="580"/>
      <c r="D30" s="580"/>
      <c r="E30" s="580"/>
      <c r="F30" s="580"/>
      <c r="G30" s="580"/>
      <c r="H30" s="580"/>
      <c r="I30" s="580"/>
      <c r="J30" s="580"/>
      <c r="K30" s="580"/>
      <c r="L30" s="580"/>
      <c r="M30" s="235"/>
    </row>
    <row r="31" spans="1:13" s="6" customFormat="1" x14ac:dyDescent="0.2">
      <c r="A31" s="233"/>
      <c r="B31" s="577" t="s">
        <v>52</v>
      </c>
      <c r="C31" s="577"/>
      <c r="D31" s="577" t="s">
        <v>53</v>
      </c>
      <c r="E31" s="577"/>
      <c r="F31" s="577" t="s">
        <v>55</v>
      </c>
      <c r="G31" s="577"/>
      <c r="H31" s="577" t="s">
        <v>54</v>
      </c>
      <c r="I31" s="577"/>
      <c r="J31" s="577" t="s">
        <v>4</v>
      </c>
      <c r="K31" s="577" t="s">
        <v>43</v>
      </c>
      <c r="L31" s="577"/>
      <c r="M31" s="578"/>
    </row>
    <row r="32" spans="1:13" s="6" customFormat="1" ht="15" customHeight="1" x14ac:dyDescent="0.2">
      <c r="A32" s="75" t="s">
        <v>50</v>
      </c>
      <c r="B32" s="448" t="s">
        <v>4</v>
      </c>
      <c r="C32" s="448" t="s">
        <v>43</v>
      </c>
      <c r="D32" s="448" t="s">
        <v>4</v>
      </c>
      <c r="E32" s="448" t="s">
        <v>43</v>
      </c>
      <c r="F32" s="448" t="s">
        <v>4</v>
      </c>
      <c r="G32" s="448" t="s">
        <v>43</v>
      </c>
      <c r="H32" s="448" t="s">
        <v>4</v>
      </c>
      <c r="I32" s="448" t="s">
        <v>43</v>
      </c>
      <c r="J32" s="577"/>
      <c r="K32" s="577"/>
      <c r="L32" s="577"/>
      <c r="M32" s="579"/>
    </row>
    <row r="33" spans="1:13" s="6" customFormat="1" x14ac:dyDescent="0.2">
      <c r="A33" s="75" t="s">
        <v>51</v>
      </c>
      <c r="B33" s="133"/>
      <c r="C33" s="133"/>
      <c r="D33" s="133"/>
      <c r="E33" s="133"/>
      <c r="F33" s="133"/>
      <c r="G33" s="133"/>
      <c r="H33" s="133"/>
      <c r="I33" s="133"/>
      <c r="J33" s="133"/>
      <c r="K33" s="133"/>
      <c r="L33" s="237">
        <f t="shared" ref="L33:M38" si="6">SUM(B33,D33,F33,H33,J33)</f>
        <v>0</v>
      </c>
      <c r="M33" s="229">
        <f t="shared" si="6"/>
        <v>0</v>
      </c>
    </row>
    <row r="34" spans="1:13" s="6" customFormat="1" x14ac:dyDescent="0.2">
      <c r="A34" s="75" t="s">
        <v>117</v>
      </c>
      <c r="B34" s="133"/>
      <c r="C34" s="133"/>
      <c r="D34" s="133"/>
      <c r="E34" s="133"/>
      <c r="F34" s="133">
        <v>1</v>
      </c>
      <c r="G34" s="133"/>
      <c r="H34" s="133"/>
      <c r="I34" s="133"/>
      <c r="J34" s="133">
        <v>2</v>
      </c>
      <c r="K34" s="133"/>
      <c r="L34" s="237">
        <f t="shared" si="6"/>
        <v>3</v>
      </c>
      <c r="M34" s="229">
        <f t="shared" si="6"/>
        <v>0</v>
      </c>
    </row>
    <row r="35" spans="1:13" s="6" customFormat="1" x14ac:dyDescent="0.2">
      <c r="A35" s="75" t="s">
        <v>118</v>
      </c>
      <c r="B35" s="133"/>
      <c r="C35" s="133"/>
      <c r="D35" s="133">
        <v>2</v>
      </c>
      <c r="E35" s="133"/>
      <c r="F35" s="133"/>
      <c r="G35" s="133"/>
      <c r="H35" s="133"/>
      <c r="I35" s="133"/>
      <c r="J35" s="133">
        <v>1</v>
      </c>
      <c r="K35" s="133"/>
      <c r="L35" s="237">
        <f t="shared" si="6"/>
        <v>3</v>
      </c>
      <c r="M35" s="229">
        <f t="shared" si="6"/>
        <v>0</v>
      </c>
    </row>
    <row r="36" spans="1:13" s="6" customFormat="1" x14ac:dyDescent="0.2">
      <c r="A36" s="75" t="s">
        <v>471</v>
      </c>
      <c r="B36" s="133">
        <v>6</v>
      </c>
      <c r="C36" s="133">
        <v>1</v>
      </c>
      <c r="D36" s="133">
        <v>9</v>
      </c>
      <c r="E36" s="133">
        <v>2</v>
      </c>
      <c r="F36" s="133">
        <v>40</v>
      </c>
      <c r="G36" s="133">
        <v>7</v>
      </c>
      <c r="H36" s="133">
        <v>11</v>
      </c>
      <c r="I36" s="133">
        <v>1</v>
      </c>
      <c r="J36" s="133">
        <v>11</v>
      </c>
      <c r="K36" s="133">
        <v>1</v>
      </c>
      <c r="L36" s="237">
        <f t="shared" si="6"/>
        <v>77</v>
      </c>
      <c r="M36" s="229">
        <f t="shared" si="6"/>
        <v>12</v>
      </c>
    </row>
    <row r="37" spans="1:13" s="6" customFormat="1" x14ac:dyDescent="0.2">
      <c r="A37" s="323" t="s">
        <v>472</v>
      </c>
      <c r="B37" s="133">
        <v>1</v>
      </c>
      <c r="C37" s="133"/>
      <c r="D37" s="133">
        <v>2</v>
      </c>
      <c r="E37" s="133"/>
      <c r="F37" s="133">
        <v>1</v>
      </c>
      <c r="G37" s="133"/>
      <c r="H37" s="133"/>
      <c r="I37" s="133"/>
      <c r="J37" s="133"/>
      <c r="K37" s="133"/>
      <c r="L37" s="237">
        <f t="shared" si="6"/>
        <v>4</v>
      </c>
      <c r="M37" s="229">
        <f t="shared" si="6"/>
        <v>0</v>
      </c>
    </row>
    <row r="38" spans="1:13" x14ac:dyDescent="0.2">
      <c r="A38" s="30" t="s">
        <v>4</v>
      </c>
      <c r="B38" s="237">
        <f t="shared" ref="B38:K38" si="7">SUM(B33:B37)</f>
        <v>7</v>
      </c>
      <c r="C38" s="237">
        <f t="shared" si="7"/>
        <v>1</v>
      </c>
      <c r="D38" s="237">
        <f t="shared" si="7"/>
        <v>13</v>
      </c>
      <c r="E38" s="237">
        <f t="shared" si="7"/>
        <v>2</v>
      </c>
      <c r="F38" s="237">
        <f t="shared" si="7"/>
        <v>42</v>
      </c>
      <c r="G38" s="237">
        <f t="shared" si="7"/>
        <v>7</v>
      </c>
      <c r="H38" s="237">
        <f t="shared" si="7"/>
        <v>11</v>
      </c>
      <c r="I38" s="237">
        <f t="shared" si="7"/>
        <v>1</v>
      </c>
      <c r="J38" s="237">
        <f t="shared" si="7"/>
        <v>14</v>
      </c>
      <c r="K38" s="237">
        <f t="shared" si="7"/>
        <v>1</v>
      </c>
      <c r="L38" s="237">
        <f t="shared" si="6"/>
        <v>87</v>
      </c>
      <c r="M38" s="229">
        <f t="shared" si="6"/>
        <v>12</v>
      </c>
    </row>
    <row r="39" spans="1:13" x14ac:dyDescent="0.2">
      <c r="A39" s="108" t="s">
        <v>521</v>
      </c>
      <c r="B39" s="580"/>
      <c r="C39" s="580"/>
      <c r="D39" s="580"/>
      <c r="E39" s="580"/>
      <c r="F39" s="580"/>
      <c r="G39" s="580"/>
      <c r="H39" s="580"/>
      <c r="I39" s="580"/>
      <c r="J39" s="580"/>
      <c r="K39" s="580"/>
      <c r="L39" s="580"/>
      <c r="M39" s="235"/>
    </row>
    <row r="40" spans="1:13" s="56" customFormat="1" x14ac:dyDescent="0.2">
      <c r="A40" s="233"/>
      <c r="B40" s="577" t="s">
        <v>52</v>
      </c>
      <c r="C40" s="577"/>
      <c r="D40" s="577" t="s">
        <v>53</v>
      </c>
      <c r="E40" s="577"/>
      <c r="F40" s="577" t="s">
        <v>603</v>
      </c>
      <c r="G40" s="577"/>
      <c r="H40" s="577" t="s">
        <v>54</v>
      </c>
      <c r="I40" s="577"/>
      <c r="J40" s="577" t="s">
        <v>4</v>
      </c>
      <c r="K40" s="577" t="s">
        <v>43</v>
      </c>
      <c r="L40" s="577"/>
      <c r="M40" s="578"/>
    </row>
    <row r="41" spans="1:13" s="56" customFormat="1" ht="25.5" x14ac:dyDescent="0.2">
      <c r="A41" s="75" t="s">
        <v>50</v>
      </c>
      <c r="B41" s="448" t="s">
        <v>4</v>
      </c>
      <c r="C41" s="448" t="s">
        <v>43</v>
      </c>
      <c r="D41" s="448" t="s">
        <v>4</v>
      </c>
      <c r="E41" s="448" t="s">
        <v>43</v>
      </c>
      <c r="F41" s="448" t="s">
        <v>4</v>
      </c>
      <c r="G41" s="448" t="s">
        <v>43</v>
      </c>
      <c r="H41" s="448" t="s">
        <v>4</v>
      </c>
      <c r="I41" s="448" t="s">
        <v>43</v>
      </c>
      <c r="J41" s="577"/>
      <c r="K41" s="577"/>
      <c r="L41" s="577"/>
      <c r="M41" s="579"/>
    </row>
    <row r="42" spans="1:13" x14ac:dyDescent="0.2">
      <c r="A42" s="75" t="s">
        <v>51</v>
      </c>
      <c r="B42" s="133"/>
      <c r="C42" s="133"/>
      <c r="D42" s="133"/>
      <c r="E42" s="133"/>
      <c r="F42" s="133">
        <v>3</v>
      </c>
      <c r="G42" s="133">
        <v>1</v>
      </c>
      <c r="H42" s="133">
        <v>1</v>
      </c>
      <c r="I42" s="133">
        <v>1</v>
      </c>
      <c r="J42" s="133"/>
      <c r="K42" s="133"/>
      <c r="L42" s="237">
        <f t="shared" ref="L42:M47" si="8">SUM(B42,D42,F42,H42,J42)</f>
        <v>4</v>
      </c>
      <c r="M42" s="229">
        <f t="shared" si="8"/>
        <v>2</v>
      </c>
    </row>
    <row r="43" spans="1:13" ht="15" customHeight="1" x14ac:dyDescent="0.2">
      <c r="A43" s="75" t="s">
        <v>117</v>
      </c>
      <c r="B43" s="133">
        <v>1</v>
      </c>
      <c r="C43" s="133"/>
      <c r="D43" s="133">
        <v>6</v>
      </c>
      <c r="E43" s="133">
        <v>4</v>
      </c>
      <c r="F43" s="133"/>
      <c r="G43" s="133"/>
      <c r="H43" s="133">
        <v>2</v>
      </c>
      <c r="I43" s="133">
        <v>2</v>
      </c>
      <c r="J43" s="133"/>
      <c r="K43" s="133"/>
      <c r="L43" s="237">
        <f t="shared" si="8"/>
        <v>9</v>
      </c>
      <c r="M43" s="229">
        <f t="shared" si="8"/>
        <v>6</v>
      </c>
    </row>
    <row r="44" spans="1:13" ht="15" customHeight="1" x14ac:dyDescent="0.2">
      <c r="A44" s="75" t="s">
        <v>118</v>
      </c>
      <c r="B44" s="133">
        <v>1</v>
      </c>
      <c r="C44" s="133">
        <v>1</v>
      </c>
      <c r="D44" s="133">
        <v>8</v>
      </c>
      <c r="E44" s="133">
        <v>6</v>
      </c>
      <c r="F44" s="133">
        <v>2</v>
      </c>
      <c r="G44" s="133">
        <v>2</v>
      </c>
      <c r="H44" s="133"/>
      <c r="I44" s="133"/>
      <c r="J44" s="133"/>
      <c r="K44" s="133"/>
      <c r="L44" s="237">
        <f t="shared" si="8"/>
        <v>11</v>
      </c>
      <c r="M44" s="229">
        <f t="shared" si="8"/>
        <v>9</v>
      </c>
    </row>
    <row r="45" spans="1:13" x14ac:dyDescent="0.2">
      <c r="A45" s="75" t="s">
        <v>471</v>
      </c>
      <c r="B45" s="133">
        <v>4</v>
      </c>
      <c r="C45" s="133">
        <v>1</v>
      </c>
      <c r="D45" s="133"/>
      <c r="E45" s="133"/>
      <c r="F45" s="133">
        <v>26</v>
      </c>
      <c r="G45" s="133">
        <v>19</v>
      </c>
      <c r="H45" s="133">
        <v>31</v>
      </c>
      <c r="I45" s="133">
        <v>27</v>
      </c>
      <c r="J45" s="133"/>
      <c r="K45" s="133"/>
      <c r="L45" s="237">
        <f t="shared" si="8"/>
        <v>61</v>
      </c>
      <c r="M45" s="229">
        <f t="shared" si="8"/>
        <v>47</v>
      </c>
    </row>
    <row r="46" spans="1:13" x14ac:dyDescent="0.2">
      <c r="A46" s="323" t="s">
        <v>472</v>
      </c>
      <c r="B46" s="133"/>
      <c r="C46" s="133"/>
      <c r="D46" s="133"/>
      <c r="E46" s="133"/>
      <c r="F46" s="133">
        <v>1</v>
      </c>
      <c r="G46" s="133"/>
      <c r="H46" s="133"/>
      <c r="I46" s="133"/>
      <c r="J46" s="133"/>
      <c r="K46" s="133"/>
      <c r="L46" s="237">
        <f t="shared" si="8"/>
        <v>1</v>
      </c>
      <c r="M46" s="229">
        <f t="shared" si="8"/>
        <v>0</v>
      </c>
    </row>
    <row r="47" spans="1:13" x14ac:dyDescent="0.2">
      <c r="A47" s="65" t="s">
        <v>4</v>
      </c>
      <c r="B47" s="237">
        <f t="shared" ref="B47:K47" si="9">SUM(B42:B46)</f>
        <v>6</v>
      </c>
      <c r="C47" s="237">
        <f t="shared" si="9"/>
        <v>2</v>
      </c>
      <c r="D47" s="237">
        <f t="shared" si="9"/>
        <v>14</v>
      </c>
      <c r="E47" s="237">
        <f t="shared" si="9"/>
        <v>10</v>
      </c>
      <c r="F47" s="237">
        <f t="shared" si="9"/>
        <v>32</v>
      </c>
      <c r="G47" s="237">
        <f t="shared" si="9"/>
        <v>22</v>
      </c>
      <c r="H47" s="237">
        <f t="shared" si="9"/>
        <v>34</v>
      </c>
      <c r="I47" s="237">
        <f t="shared" si="9"/>
        <v>30</v>
      </c>
      <c r="J47" s="237">
        <f t="shared" si="9"/>
        <v>0</v>
      </c>
      <c r="K47" s="237">
        <f t="shared" si="9"/>
        <v>0</v>
      </c>
      <c r="L47" s="237">
        <f t="shared" si="8"/>
        <v>86</v>
      </c>
      <c r="M47" s="229">
        <f t="shared" si="8"/>
        <v>64</v>
      </c>
    </row>
    <row r="48" spans="1:13" s="6" customFormat="1" ht="25.5" x14ac:dyDescent="0.2">
      <c r="A48" s="108" t="s">
        <v>522</v>
      </c>
      <c r="B48" s="580"/>
      <c r="C48" s="580"/>
      <c r="D48" s="580"/>
      <c r="E48" s="580"/>
      <c r="F48" s="580"/>
      <c r="G48" s="580"/>
      <c r="H48" s="580"/>
      <c r="I48" s="580"/>
      <c r="J48" s="580"/>
      <c r="K48" s="580"/>
      <c r="L48" s="580"/>
      <c r="M48" s="235"/>
    </row>
    <row r="49" spans="1:13" s="6" customFormat="1" x14ac:dyDescent="0.2">
      <c r="A49" s="233"/>
      <c r="B49" s="577" t="s">
        <v>52</v>
      </c>
      <c r="C49" s="577"/>
      <c r="D49" s="577" t="s">
        <v>53</v>
      </c>
      <c r="E49" s="577"/>
      <c r="F49" s="577" t="s">
        <v>55</v>
      </c>
      <c r="G49" s="577"/>
      <c r="H49" s="577" t="s">
        <v>54</v>
      </c>
      <c r="I49" s="577"/>
      <c r="J49" s="577" t="s">
        <v>4</v>
      </c>
      <c r="K49" s="577" t="s">
        <v>43</v>
      </c>
      <c r="L49" s="577"/>
      <c r="M49" s="578"/>
    </row>
    <row r="50" spans="1:13" s="6" customFormat="1" ht="15" customHeight="1" x14ac:dyDescent="0.2">
      <c r="A50" s="75" t="s">
        <v>50</v>
      </c>
      <c r="B50" s="448" t="s">
        <v>4</v>
      </c>
      <c r="C50" s="448" t="s">
        <v>43</v>
      </c>
      <c r="D50" s="448" t="s">
        <v>4</v>
      </c>
      <c r="E50" s="448" t="s">
        <v>43</v>
      </c>
      <c r="F50" s="448" t="s">
        <v>4</v>
      </c>
      <c r="G50" s="448" t="s">
        <v>43</v>
      </c>
      <c r="H50" s="448" t="s">
        <v>4</v>
      </c>
      <c r="I50" s="448" t="s">
        <v>43</v>
      </c>
      <c r="J50" s="577"/>
      <c r="K50" s="577"/>
      <c r="L50" s="577"/>
      <c r="M50" s="579"/>
    </row>
    <row r="51" spans="1:13" s="6" customFormat="1" x14ac:dyDescent="0.2">
      <c r="A51" s="75" t="s">
        <v>51</v>
      </c>
      <c r="B51" s="133"/>
      <c r="C51" s="133"/>
      <c r="D51" s="133"/>
      <c r="E51" s="133"/>
      <c r="F51" s="133">
        <v>1</v>
      </c>
      <c r="G51" s="133">
        <v>1</v>
      </c>
      <c r="H51" s="133"/>
      <c r="I51" s="133"/>
      <c r="J51" s="133"/>
      <c r="K51" s="133"/>
      <c r="L51" s="237">
        <f t="shared" ref="L51:M56" si="10">SUM(B51,D51,F51,H51,J51)</f>
        <v>1</v>
      </c>
      <c r="M51" s="229">
        <f t="shared" si="10"/>
        <v>1</v>
      </c>
    </row>
    <row r="52" spans="1:13" s="6" customFormat="1" x14ac:dyDescent="0.2">
      <c r="A52" s="75" t="s">
        <v>117</v>
      </c>
      <c r="B52" s="133">
        <v>1</v>
      </c>
      <c r="C52" s="133"/>
      <c r="D52" s="133">
        <v>2</v>
      </c>
      <c r="E52" s="133">
        <v>1</v>
      </c>
      <c r="F52" s="133">
        <v>2</v>
      </c>
      <c r="G52" s="133">
        <v>1</v>
      </c>
      <c r="H52" s="133">
        <v>1</v>
      </c>
      <c r="I52" s="133"/>
      <c r="J52" s="133"/>
      <c r="K52" s="133"/>
      <c r="L52" s="237">
        <f t="shared" si="10"/>
        <v>6</v>
      </c>
      <c r="M52" s="229">
        <f t="shared" si="10"/>
        <v>2</v>
      </c>
    </row>
    <row r="53" spans="1:13" s="6" customFormat="1" x14ac:dyDescent="0.2">
      <c r="A53" s="75" t="s">
        <v>118</v>
      </c>
      <c r="B53" s="133"/>
      <c r="C53" s="133"/>
      <c r="D53" s="133">
        <v>1</v>
      </c>
      <c r="E53" s="133"/>
      <c r="F53" s="133"/>
      <c r="G53" s="133"/>
      <c r="H53" s="133"/>
      <c r="I53" s="133"/>
      <c r="J53" s="133"/>
      <c r="K53" s="133"/>
      <c r="L53" s="237">
        <f t="shared" si="10"/>
        <v>1</v>
      </c>
      <c r="M53" s="229">
        <f t="shared" si="10"/>
        <v>0</v>
      </c>
    </row>
    <row r="54" spans="1:13" s="6" customFormat="1" x14ac:dyDescent="0.2">
      <c r="A54" s="75" t="s">
        <v>471</v>
      </c>
      <c r="B54" s="133">
        <v>3</v>
      </c>
      <c r="C54" s="133"/>
      <c r="D54" s="133">
        <v>4</v>
      </c>
      <c r="E54" s="133"/>
      <c r="F54" s="133">
        <v>14</v>
      </c>
      <c r="G54" s="133">
        <v>4</v>
      </c>
      <c r="H54" s="133">
        <v>5</v>
      </c>
      <c r="I54" s="133">
        <v>1</v>
      </c>
      <c r="J54" s="133"/>
      <c r="K54" s="133"/>
      <c r="L54" s="237">
        <f t="shared" si="10"/>
        <v>26</v>
      </c>
      <c r="M54" s="229">
        <f t="shared" si="10"/>
        <v>5</v>
      </c>
    </row>
    <row r="55" spans="1:13" s="6" customFormat="1" x14ac:dyDescent="0.2">
      <c r="A55" s="323" t="s">
        <v>472</v>
      </c>
      <c r="B55" s="133"/>
      <c r="C55" s="133"/>
      <c r="D55" s="133">
        <v>1</v>
      </c>
      <c r="E55" s="133"/>
      <c r="F55" s="133">
        <v>1</v>
      </c>
      <c r="G55" s="133"/>
      <c r="H55" s="133"/>
      <c r="I55" s="133"/>
      <c r="J55" s="133"/>
      <c r="K55" s="133"/>
      <c r="L55" s="237">
        <f t="shared" si="10"/>
        <v>2</v>
      </c>
      <c r="M55" s="229">
        <f t="shared" si="10"/>
        <v>0</v>
      </c>
    </row>
    <row r="56" spans="1:13" x14ac:dyDescent="0.2">
      <c r="A56" s="30" t="s">
        <v>4</v>
      </c>
      <c r="B56" s="237">
        <f t="shared" ref="B56:K56" si="11">SUM(B51:B55)</f>
        <v>4</v>
      </c>
      <c r="C56" s="237">
        <f t="shared" si="11"/>
        <v>0</v>
      </c>
      <c r="D56" s="237">
        <f t="shared" si="11"/>
        <v>8</v>
      </c>
      <c r="E56" s="237">
        <f t="shared" si="11"/>
        <v>1</v>
      </c>
      <c r="F56" s="237">
        <f t="shared" si="11"/>
        <v>18</v>
      </c>
      <c r="G56" s="237">
        <f t="shared" si="11"/>
        <v>6</v>
      </c>
      <c r="H56" s="237">
        <f t="shared" si="11"/>
        <v>6</v>
      </c>
      <c r="I56" s="237">
        <f t="shared" si="11"/>
        <v>1</v>
      </c>
      <c r="J56" s="237">
        <f t="shared" si="11"/>
        <v>0</v>
      </c>
      <c r="K56" s="237">
        <f t="shared" si="11"/>
        <v>0</v>
      </c>
      <c r="L56" s="237">
        <f t="shared" si="10"/>
        <v>36</v>
      </c>
      <c r="M56" s="229">
        <f t="shared" si="10"/>
        <v>8</v>
      </c>
    </row>
    <row r="57" spans="1:13" x14ac:dyDescent="0.2">
      <c r="A57" s="212" t="s">
        <v>597</v>
      </c>
      <c r="B57" s="574"/>
      <c r="C57" s="575"/>
      <c r="D57" s="575"/>
      <c r="E57" s="575"/>
      <c r="F57" s="575"/>
      <c r="G57" s="575"/>
      <c r="H57" s="575"/>
      <c r="I57" s="575"/>
      <c r="J57" s="575"/>
      <c r="K57" s="575"/>
      <c r="L57" s="575"/>
      <c r="M57" s="576"/>
    </row>
    <row r="58" spans="1:13" x14ac:dyDescent="0.2">
      <c r="A58" s="233"/>
      <c r="B58" s="577" t="s">
        <v>52</v>
      </c>
      <c r="C58" s="577"/>
      <c r="D58" s="577" t="s">
        <v>53</v>
      </c>
      <c r="E58" s="577"/>
      <c r="F58" s="577" t="s">
        <v>55</v>
      </c>
      <c r="G58" s="577"/>
      <c r="H58" s="577" t="s">
        <v>54</v>
      </c>
      <c r="I58" s="577"/>
      <c r="J58" s="577" t="s">
        <v>4</v>
      </c>
      <c r="K58" s="577" t="s">
        <v>43</v>
      </c>
      <c r="L58" s="577"/>
      <c r="M58" s="578"/>
    </row>
    <row r="59" spans="1:13" ht="25.5" x14ac:dyDescent="0.2">
      <c r="A59" s="75" t="s">
        <v>50</v>
      </c>
      <c r="B59" s="448" t="s">
        <v>4</v>
      </c>
      <c r="C59" s="448" t="s">
        <v>43</v>
      </c>
      <c r="D59" s="448" t="s">
        <v>4</v>
      </c>
      <c r="E59" s="448" t="s">
        <v>43</v>
      </c>
      <c r="F59" s="448" t="s">
        <v>4</v>
      </c>
      <c r="G59" s="448" t="s">
        <v>43</v>
      </c>
      <c r="H59" s="448" t="s">
        <v>4</v>
      </c>
      <c r="I59" s="448" t="s">
        <v>43</v>
      </c>
      <c r="J59" s="577"/>
      <c r="K59" s="577"/>
      <c r="L59" s="577"/>
      <c r="M59" s="579"/>
    </row>
    <row r="60" spans="1:13" x14ac:dyDescent="0.2">
      <c r="A60" s="75" t="s">
        <v>51</v>
      </c>
      <c r="B60" s="133"/>
      <c r="C60" s="133"/>
      <c r="D60" s="133"/>
      <c r="E60" s="133"/>
      <c r="F60" s="133">
        <v>2</v>
      </c>
      <c r="G60" s="133"/>
      <c r="H60" s="133"/>
      <c r="I60" s="133"/>
      <c r="J60" s="133">
        <v>4</v>
      </c>
      <c r="K60" s="133">
        <v>1</v>
      </c>
      <c r="L60" s="237">
        <f t="shared" ref="L60:M64" si="12">SUM(B60,D60,F60,H60,J60)</f>
        <v>6</v>
      </c>
      <c r="M60" s="229">
        <f t="shared" si="12"/>
        <v>1</v>
      </c>
    </row>
    <row r="61" spans="1:13" x14ac:dyDescent="0.2">
      <c r="A61" s="75" t="s">
        <v>117</v>
      </c>
      <c r="B61" s="133"/>
      <c r="C61" s="133"/>
      <c r="D61" s="133"/>
      <c r="E61" s="133"/>
      <c r="F61" s="133">
        <v>1</v>
      </c>
      <c r="G61" s="133"/>
      <c r="H61" s="133"/>
      <c r="I61" s="133"/>
      <c r="J61" s="133"/>
      <c r="K61" s="133"/>
      <c r="L61" s="237">
        <f t="shared" si="12"/>
        <v>1</v>
      </c>
      <c r="M61" s="229">
        <f t="shared" si="12"/>
        <v>0</v>
      </c>
    </row>
    <row r="62" spans="1:13" x14ac:dyDescent="0.2">
      <c r="A62" s="75" t="s">
        <v>118</v>
      </c>
      <c r="B62" s="133"/>
      <c r="C62" s="133"/>
      <c r="D62" s="133"/>
      <c r="E62" s="133"/>
      <c r="F62" s="133"/>
      <c r="G62" s="133"/>
      <c r="H62" s="133"/>
      <c r="I62" s="133"/>
      <c r="J62" s="133"/>
      <c r="K62" s="133"/>
      <c r="L62" s="237">
        <f t="shared" si="12"/>
        <v>0</v>
      </c>
      <c r="M62" s="229">
        <f t="shared" si="12"/>
        <v>0</v>
      </c>
    </row>
    <row r="63" spans="1:13" x14ac:dyDescent="0.2">
      <c r="A63" s="75" t="s">
        <v>471</v>
      </c>
      <c r="B63" s="133"/>
      <c r="C63" s="133"/>
      <c r="D63" s="133"/>
      <c r="E63" s="133"/>
      <c r="F63" s="133">
        <v>17</v>
      </c>
      <c r="G63" s="133">
        <v>5</v>
      </c>
      <c r="H63" s="133"/>
      <c r="I63" s="133"/>
      <c r="J63" s="133">
        <v>20</v>
      </c>
      <c r="K63" s="133">
        <v>10</v>
      </c>
      <c r="L63" s="237">
        <f t="shared" si="12"/>
        <v>37</v>
      </c>
      <c r="M63" s="229">
        <f t="shared" si="12"/>
        <v>15</v>
      </c>
    </row>
    <row r="64" spans="1:13" x14ac:dyDescent="0.2">
      <c r="A64" s="323" t="s">
        <v>472</v>
      </c>
      <c r="B64" s="133"/>
      <c r="C64" s="133"/>
      <c r="D64" s="133"/>
      <c r="E64" s="133"/>
      <c r="F64" s="133"/>
      <c r="G64" s="133"/>
      <c r="H64" s="133"/>
      <c r="I64" s="133"/>
      <c r="J64" s="133"/>
      <c r="K64" s="133"/>
      <c r="L64" s="237">
        <f t="shared" si="12"/>
        <v>0</v>
      </c>
      <c r="M64" s="229">
        <f t="shared" si="12"/>
        <v>0</v>
      </c>
    </row>
    <row r="65" spans="1:13" ht="13.5" customHeight="1" x14ac:dyDescent="0.2">
      <c r="A65" s="30" t="s">
        <v>4</v>
      </c>
      <c r="B65" s="237">
        <f t="shared" ref="B65:K65" si="13">SUM(B60:B64)</f>
        <v>0</v>
      </c>
      <c r="C65" s="237">
        <f t="shared" si="13"/>
        <v>0</v>
      </c>
      <c r="D65" s="237">
        <f t="shared" si="13"/>
        <v>0</v>
      </c>
      <c r="E65" s="237">
        <f t="shared" si="13"/>
        <v>0</v>
      </c>
      <c r="F65" s="237">
        <f t="shared" si="13"/>
        <v>20</v>
      </c>
      <c r="G65" s="237">
        <f t="shared" si="13"/>
        <v>5</v>
      </c>
      <c r="H65" s="237">
        <f t="shared" si="13"/>
        <v>0</v>
      </c>
      <c r="I65" s="237">
        <f t="shared" si="13"/>
        <v>0</v>
      </c>
      <c r="J65" s="237">
        <f t="shared" si="13"/>
        <v>24</v>
      </c>
      <c r="K65" s="237">
        <f t="shared" si="13"/>
        <v>11</v>
      </c>
      <c r="L65" s="237">
        <f t="shared" ref="L65" si="14">SUM(B65,D65,F65,H65,J65)</f>
        <v>44</v>
      </c>
      <c r="M65" s="229">
        <f>SUM(C65,E65,G65,I65,K65)</f>
        <v>16</v>
      </c>
    </row>
    <row r="66" spans="1:13" x14ac:dyDescent="0.2">
      <c r="A66" s="212" t="s">
        <v>604</v>
      </c>
      <c r="B66" s="574"/>
      <c r="C66" s="575"/>
      <c r="D66" s="575"/>
      <c r="E66" s="575"/>
      <c r="F66" s="575"/>
      <c r="G66" s="575"/>
      <c r="H66" s="575"/>
      <c r="I66" s="575"/>
      <c r="J66" s="575"/>
      <c r="K66" s="575"/>
      <c r="L66" s="575"/>
      <c r="M66" s="576"/>
    </row>
    <row r="67" spans="1:13" x14ac:dyDescent="0.2">
      <c r="A67" s="233"/>
      <c r="B67" s="577" t="s">
        <v>52</v>
      </c>
      <c r="C67" s="577"/>
      <c r="D67" s="577" t="s">
        <v>53</v>
      </c>
      <c r="E67" s="577"/>
      <c r="F67" s="577" t="s">
        <v>55</v>
      </c>
      <c r="G67" s="577"/>
      <c r="H67" s="577" t="s">
        <v>54</v>
      </c>
      <c r="I67" s="577"/>
      <c r="J67" s="577" t="s">
        <v>4</v>
      </c>
      <c r="K67" s="577" t="s">
        <v>43</v>
      </c>
      <c r="L67" s="577"/>
      <c r="M67" s="578"/>
    </row>
    <row r="68" spans="1:13" ht="25.5" x14ac:dyDescent="0.2">
      <c r="A68" s="75" t="s">
        <v>50</v>
      </c>
      <c r="B68" s="448" t="s">
        <v>4</v>
      </c>
      <c r="C68" s="448" t="s">
        <v>43</v>
      </c>
      <c r="D68" s="448" t="s">
        <v>4</v>
      </c>
      <c r="E68" s="448" t="s">
        <v>43</v>
      </c>
      <c r="F68" s="448" t="s">
        <v>4</v>
      </c>
      <c r="G68" s="448" t="s">
        <v>43</v>
      </c>
      <c r="H68" s="448" t="s">
        <v>4</v>
      </c>
      <c r="I68" s="448" t="s">
        <v>43</v>
      </c>
      <c r="J68" s="577"/>
      <c r="K68" s="577"/>
      <c r="L68" s="577"/>
      <c r="M68" s="579"/>
    </row>
    <row r="69" spans="1:13" x14ac:dyDescent="0.2">
      <c r="A69" s="75" t="s">
        <v>51</v>
      </c>
      <c r="B69" s="133"/>
      <c r="C69" s="133"/>
      <c r="D69" s="133"/>
      <c r="E69" s="133"/>
      <c r="F69" s="133"/>
      <c r="G69" s="133"/>
      <c r="H69" s="133"/>
      <c r="I69" s="133"/>
      <c r="J69" s="133"/>
      <c r="K69" s="133"/>
      <c r="L69" s="237">
        <f t="shared" ref="L69:M74" si="15">SUM(B69,D69,F69,H69,J69)</f>
        <v>0</v>
      </c>
      <c r="M69" s="229">
        <f t="shared" si="15"/>
        <v>0</v>
      </c>
    </row>
    <row r="70" spans="1:13" x14ac:dyDescent="0.2">
      <c r="A70" s="75" t="s">
        <v>117</v>
      </c>
      <c r="B70" s="133"/>
      <c r="C70" s="133"/>
      <c r="D70" s="133"/>
      <c r="E70" s="133"/>
      <c r="F70" s="133"/>
      <c r="G70" s="133"/>
      <c r="H70" s="133"/>
      <c r="I70" s="133"/>
      <c r="J70" s="133"/>
      <c r="K70" s="133"/>
      <c r="L70" s="237">
        <f t="shared" si="15"/>
        <v>0</v>
      </c>
      <c r="M70" s="229">
        <f t="shared" si="15"/>
        <v>0</v>
      </c>
    </row>
    <row r="71" spans="1:13" x14ac:dyDescent="0.2">
      <c r="A71" s="75" t="s">
        <v>118</v>
      </c>
      <c r="B71" s="133"/>
      <c r="C71" s="133"/>
      <c r="D71" s="133"/>
      <c r="E71" s="133"/>
      <c r="F71" s="133"/>
      <c r="G71" s="133"/>
      <c r="H71" s="133"/>
      <c r="I71" s="133"/>
      <c r="J71" s="133"/>
      <c r="K71" s="133"/>
      <c r="L71" s="237">
        <f t="shared" si="15"/>
        <v>0</v>
      </c>
      <c r="M71" s="229">
        <f t="shared" si="15"/>
        <v>0</v>
      </c>
    </row>
    <row r="72" spans="1:13" x14ac:dyDescent="0.2">
      <c r="A72" s="75" t="s">
        <v>471</v>
      </c>
      <c r="B72" s="133"/>
      <c r="C72" s="133"/>
      <c r="D72" s="133"/>
      <c r="E72" s="133"/>
      <c r="F72" s="133"/>
      <c r="G72" s="133"/>
      <c r="H72" s="133"/>
      <c r="I72" s="133"/>
      <c r="J72" s="133">
        <v>1</v>
      </c>
      <c r="K72" s="133"/>
      <c r="L72" s="237">
        <f t="shared" si="15"/>
        <v>1</v>
      </c>
      <c r="M72" s="229">
        <f t="shared" si="15"/>
        <v>0</v>
      </c>
    </row>
    <row r="73" spans="1:13" x14ac:dyDescent="0.2">
      <c r="A73" s="323" t="s">
        <v>472</v>
      </c>
      <c r="B73" s="133"/>
      <c r="C73" s="133"/>
      <c r="D73" s="133"/>
      <c r="E73" s="133"/>
      <c r="F73" s="133"/>
      <c r="G73" s="133"/>
      <c r="H73" s="133"/>
      <c r="I73" s="133"/>
      <c r="J73" s="133"/>
      <c r="K73" s="133"/>
      <c r="L73" s="237">
        <f t="shared" si="15"/>
        <v>0</v>
      </c>
      <c r="M73" s="229">
        <f t="shared" si="15"/>
        <v>0</v>
      </c>
    </row>
    <row r="74" spans="1:13" x14ac:dyDescent="0.2">
      <c r="A74" s="65" t="s">
        <v>4</v>
      </c>
      <c r="B74" s="237">
        <f t="shared" ref="B74:K74" si="16">SUM(B69:B73)</f>
        <v>0</v>
      </c>
      <c r="C74" s="237">
        <f t="shared" si="16"/>
        <v>0</v>
      </c>
      <c r="D74" s="237">
        <f t="shared" si="16"/>
        <v>0</v>
      </c>
      <c r="E74" s="237">
        <f t="shared" si="16"/>
        <v>0</v>
      </c>
      <c r="F74" s="237">
        <f t="shared" si="16"/>
        <v>0</v>
      </c>
      <c r="G74" s="237">
        <f t="shared" si="16"/>
        <v>0</v>
      </c>
      <c r="H74" s="237">
        <f t="shared" si="16"/>
        <v>0</v>
      </c>
      <c r="I74" s="237">
        <f t="shared" si="16"/>
        <v>0</v>
      </c>
      <c r="J74" s="237">
        <f t="shared" si="16"/>
        <v>1</v>
      </c>
      <c r="K74" s="237">
        <f t="shared" si="16"/>
        <v>0</v>
      </c>
      <c r="L74" s="237">
        <f t="shared" si="15"/>
        <v>1</v>
      </c>
      <c r="M74" s="229">
        <f t="shared" si="15"/>
        <v>0</v>
      </c>
    </row>
    <row r="75" spans="1:13" ht="25.5" x14ac:dyDescent="0.2">
      <c r="A75" s="212" t="s">
        <v>513</v>
      </c>
      <c r="B75" s="574"/>
      <c r="C75" s="575"/>
      <c r="D75" s="575"/>
      <c r="E75" s="575"/>
      <c r="F75" s="575"/>
      <c r="G75" s="575"/>
      <c r="H75" s="575"/>
      <c r="I75" s="575"/>
      <c r="J75" s="575"/>
      <c r="K75" s="575"/>
      <c r="L75" s="575"/>
      <c r="M75" s="576"/>
    </row>
    <row r="76" spans="1:13" x14ac:dyDescent="0.2">
      <c r="A76" s="233"/>
      <c r="B76" s="577" t="s">
        <v>52</v>
      </c>
      <c r="C76" s="577"/>
      <c r="D76" s="577" t="s">
        <v>53</v>
      </c>
      <c r="E76" s="577"/>
      <c r="F76" s="577" t="s">
        <v>55</v>
      </c>
      <c r="G76" s="577"/>
      <c r="H76" s="577" t="s">
        <v>54</v>
      </c>
      <c r="I76" s="577"/>
      <c r="J76" s="577" t="s">
        <v>4</v>
      </c>
      <c r="K76" s="577" t="s">
        <v>43</v>
      </c>
      <c r="L76" s="577"/>
      <c r="M76" s="578"/>
    </row>
    <row r="77" spans="1:13" ht="25.5" x14ac:dyDescent="0.2">
      <c r="A77" s="75" t="s">
        <v>50</v>
      </c>
      <c r="B77" s="448" t="s">
        <v>4</v>
      </c>
      <c r="C77" s="448" t="s">
        <v>43</v>
      </c>
      <c r="D77" s="448" t="s">
        <v>4</v>
      </c>
      <c r="E77" s="448" t="s">
        <v>43</v>
      </c>
      <c r="F77" s="448" t="s">
        <v>4</v>
      </c>
      <c r="G77" s="448" t="s">
        <v>43</v>
      </c>
      <c r="H77" s="448" t="s">
        <v>4</v>
      </c>
      <c r="I77" s="448" t="s">
        <v>43</v>
      </c>
      <c r="J77" s="577"/>
      <c r="K77" s="577"/>
      <c r="L77" s="577"/>
      <c r="M77" s="579"/>
    </row>
    <row r="78" spans="1:13" x14ac:dyDescent="0.2">
      <c r="A78" s="75" t="s">
        <v>51</v>
      </c>
      <c r="B78" s="133"/>
      <c r="C78" s="133"/>
      <c r="D78" s="133">
        <v>1</v>
      </c>
      <c r="E78" s="133"/>
      <c r="F78" s="133">
        <v>10</v>
      </c>
      <c r="G78" s="133">
        <v>3</v>
      </c>
      <c r="H78" s="133">
        <v>1</v>
      </c>
      <c r="I78" s="133">
        <v>1</v>
      </c>
      <c r="J78" s="133">
        <v>3</v>
      </c>
      <c r="K78" s="133">
        <v>2</v>
      </c>
      <c r="L78" s="237">
        <f t="shared" ref="L78:M83" si="17">SUM(B78,D78,F78,H78,J78)</f>
        <v>15</v>
      </c>
      <c r="M78" s="229">
        <f t="shared" si="17"/>
        <v>6</v>
      </c>
    </row>
    <row r="79" spans="1:13" x14ac:dyDescent="0.2">
      <c r="A79" s="75" t="s">
        <v>117</v>
      </c>
      <c r="B79" s="133">
        <v>4</v>
      </c>
      <c r="C79" s="133"/>
      <c r="D79" s="133">
        <v>14</v>
      </c>
      <c r="E79" s="133">
        <v>6</v>
      </c>
      <c r="F79" s="133">
        <v>14</v>
      </c>
      <c r="G79" s="133">
        <v>7</v>
      </c>
      <c r="H79" s="133">
        <v>4</v>
      </c>
      <c r="I79" s="133">
        <v>3</v>
      </c>
      <c r="J79" s="133">
        <v>10</v>
      </c>
      <c r="K79" s="133">
        <v>1</v>
      </c>
      <c r="L79" s="237">
        <f t="shared" si="17"/>
        <v>46</v>
      </c>
      <c r="M79" s="229">
        <f t="shared" si="17"/>
        <v>17</v>
      </c>
    </row>
    <row r="80" spans="1:13" x14ac:dyDescent="0.2">
      <c r="A80" s="75" t="s">
        <v>118</v>
      </c>
      <c r="B80" s="133">
        <v>2</v>
      </c>
      <c r="C80" s="133"/>
      <c r="D80" s="133">
        <v>12</v>
      </c>
      <c r="E80" s="133">
        <v>6</v>
      </c>
      <c r="F80" s="133">
        <v>6</v>
      </c>
      <c r="G80" s="133">
        <v>4</v>
      </c>
      <c r="H80" s="133">
        <v>1</v>
      </c>
      <c r="I80" s="133"/>
      <c r="J80" s="133">
        <v>1</v>
      </c>
      <c r="K80" s="133"/>
      <c r="L80" s="237">
        <f t="shared" si="17"/>
        <v>22</v>
      </c>
      <c r="M80" s="229">
        <f t="shared" si="17"/>
        <v>10</v>
      </c>
    </row>
    <row r="81" spans="1:13" x14ac:dyDescent="0.2">
      <c r="A81" s="75" t="s">
        <v>471</v>
      </c>
      <c r="B81" s="133">
        <v>34</v>
      </c>
      <c r="C81" s="133">
        <v>6</v>
      </c>
      <c r="D81" s="133">
        <v>78</v>
      </c>
      <c r="E81" s="133">
        <v>25</v>
      </c>
      <c r="F81" s="133">
        <v>209</v>
      </c>
      <c r="G81" s="133">
        <v>85</v>
      </c>
      <c r="H81" s="133">
        <v>79</v>
      </c>
      <c r="I81" s="133">
        <v>43</v>
      </c>
      <c r="J81" s="133">
        <v>35</v>
      </c>
      <c r="K81" s="133">
        <v>13</v>
      </c>
      <c r="L81" s="237">
        <f t="shared" si="17"/>
        <v>435</v>
      </c>
      <c r="M81" s="229">
        <f t="shared" si="17"/>
        <v>172</v>
      </c>
    </row>
    <row r="82" spans="1:13" x14ac:dyDescent="0.2">
      <c r="A82" s="323" t="s">
        <v>472</v>
      </c>
      <c r="B82" s="133">
        <v>1</v>
      </c>
      <c r="C82" s="133"/>
      <c r="D82" s="133">
        <v>6</v>
      </c>
      <c r="E82" s="133">
        <v>2</v>
      </c>
      <c r="F82" s="133">
        <v>5</v>
      </c>
      <c r="G82" s="133"/>
      <c r="H82" s="133">
        <v>1</v>
      </c>
      <c r="I82" s="133"/>
      <c r="J82" s="133"/>
      <c r="K82" s="133"/>
      <c r="L82" s="237">
        <f t="shared" si="17"/>
        <v>13</v>
      </c>
      <c r="M82" s="229">
        <f t="shared" si="17"/>
        <v>2</v>
      </c>
    </row>
    <row r="83" spans="1:13" ht="13.5" thickBot="1" x14ac:dyDescent="0.25">
      <c r="A83" s="65" t="s">
        <v>4</v>
      </c>
      <c r="B83" s="237">
        <f>SUM(B78:B82)</f>
        <v>41</v>
      </c>
      <c r="C83" s="237">
        <f t="shared" ref="C83:K83" si="18">SUM(C78:C82)</f>
        <v>6</v>
      </c>
      <c r="D83" s="237">
        <f t="shared" si="18"/>
        <v>111</v>
      </c>
      <c r="E83" s="237">
        <f t="shared" si="18"/>
        <v>39</v>
      </c>
      <c r="F83" s="237">
        <f t="shared" si="18"/>
        <v>244</v>
      </c>
      <c r="G83" s="237">
        <f t="shared" si="18"/>
        <v>99</v>
      </c>
      <c r="H83" s="237">
        <f t="shared" si="18"/>
        <v>86</v>
      </c>
      <c r="I83" s="237">
        <f t="shared" si="18"/>
        <v>47</v>
      </c>
      <c r="J83" s="237">
        <f t="shared" si="18"/>
        <v>49</v>
      </c>
      <c r="K83" s="237">
        <f t="shared" si="18"/>
        <v>16</v>
      </c>
      <c r="L83" s="237">
        <f>SUM(B83,D83,F83,H83,J83)</f>
        <v>531</v>
      </c>
      <c r="M83" s="229">
        <f t="shared" si="17"/>
        <v>207</v>
      </c>
    </row>
    <row r="84" spans="1:13" ht="13.5" thickBot="1" x14ac:dyDescent="0.25">
      <c r="A84" s="116" t="s">
        <v>526</v>
      </c>
      <c r="B84" s="238">
        <f t="shared" ref="B84:I84" si="19">SUM(B11,B20,B29,B38,B47,B56,B65,B74)</f>
        <v>41</v>
      </c>
      <c r="C84" s="238">
        <f t="shared" si="19"/>
        <v>6</v>
      </c>
      <c r="D84" s="238">
        <f t="shared" si="19"/>
        <v>111</v>
      </c>
      <c r="E84" s="238">
        <f t="shared" si="19"/>
        <v>39</v>
      </c>
      <c r="F84" s="238">
        <f t="shared" si="19"/>
        <v>244</v>
      </c>
      <c r="G84" s="238">
        <f t="shared" si="19"/>
        <v>99</v>
      </c>
      <c r="H84" s="238">
        <f t="shared" si="19"/>
        <v>86</v>
      </c>
      <c r="I84" s="238">
        <f t="shared" si="19"/>
        <v>47</v>
      </c>
      <c r="J84" s="238">
        <f>SUM(J11,J20,J29,J38,J47,J65,J74)</f>
        <v>49</v>
      </c>
      <c r="K84" s="238">
        <f>SUM(K11,K20,K29,K38,K47,K65,K74)</f>
        <v>16</v>
      </c>
      <c r="L84" s="238">
        <f>SUM(B84,D84,F84,H84,J84)</f>
        <v>531</v>
      </c>
      <c r="M84" s="239">
        <f>SUM(C84,E84,G84,I84,K84)</f>
        <v>207</v>
      </c>
    </row>
  </sheetData>
  <mergeCells count="84">
    <mergeCell ref="A1:M1"/>
    <mergeCell ref="M22:M23"/>
    <mergeCell ref="B2:I2"/>
    <mergeCell ref="J2:K2"/>
    <mergeCell ref="K13:K14"/>
    <mergeCell ref="B13:C13"/>
    <mergeCell ref="L4:L5"/>
    <mergeCell ref="L13:L14"/>
    <mergeCell ref="F13:G13"/>
    <mergeCell ref="H13:I13"/>
    <mergeCell ref="B3:L3"/>
    <mergeCell ref="B12:L12"/>
    <mergeCell ref="M4:M5"/>
    <mergeCell ref="M13:M14"/>
    <mergeCell ref="K4:K5"/>
    <mergeCell ref="J13:J14"/>
    <mergeCell ref="K31:K32"/>
    <mergeCell ref="L31:L32"/>
    <mergeCell ref="M31:M32"/>
    <mergeCell ref="B30:L30"/>
    <mergeCell ref="B31:C31"/>
    <mergeCell ref="D31:E31"/>
    <mergeCell ref="F31:G31"/>
    <mergeCell ref="H31:I31"/>
    <mergeCell ref="J31:J32"/>
    <mergeCell ref="D13:E13"/>
    <mergeCell ref="L22:L23"/>
    <mergeCell ref="B22:C22"/>
    <mergeCell ref="D22:E22"/>
    <mergeCell ref="F22:G22"/>
    <mergeCell ref="B21:L21"/>
    <mergeCell ref="H22:I22"/>
    <mergeCell ref="J22:J23"/>
    <mergeCell ref="K22:K23"/>
    <mergeCell ref="B4:C4"/>
    <mergeCell ref="D4:E4"/>
    <mergeCell ref="F4:G4"/>
    <mergeCell ref="H4:I4"/>
    <mergeCell ref="J4:J5"/>
    <mergeCell ref="B39:L39"/>
    <mergeCell ref="B40:C40"/>
    <mergeCell ref="D40:E40"/>
    <mergeCell ref="F40:G40"/>
    <mergeCell ref="H40:I40"/>
    <mergeCell ref="J40:J41"/>
    <mergeCell ref="K40:K41"/>
    <mergeCell ref="L40:L41"/>
    <mergeCell ref="M40:M41"/>
    <mergeCell ref="B48:L48"/>
    <mergeCell ref="B49:C49"/>
    <mergeCell ref="D49:E49"/>
    <mergeCell ref="F49:G49"/>
    <mergeCell ref="H49:I49"/>
    <mergeCell ref="J49:J50"/>
    <mergeCell ref="K49:K50"/>
    <mergeCell ref="L49:L50"/>
    <mergeCell ref="M49:M50"/>
    <mergeCell ref="B57:M57"/>
    <mergeCell ref="B58:C58"/>
    <mergeCell ref="D58:E58"/>
    <mergeCell ref="F58:G58"/>
    <mergeCell ref="H58:I58"/>
    <mergeCell ref="J58:J59"/>
    <mergeCell ref="K58:K59"/>
    <mergeCell ref="L58:L59"/>
    <mergeCell ref="M58:M59"/>
    <mergeCell ref="B66:M66"/>
    <mergeCell ref="B67:C67"/>
    <mergeCell ref="D67:E67"/>
    <mergeCell ref="F67:G67"/>
    <mergeCell ref="H67:I67"/>
    <mergeCell ref="J67:J68"/>
    <mergeCell ref="K67:K68"/>
    <mergeCell ref="L67:L68"/>
    <mergeCell ref="M67:M68"/>
    <mergeCell ref="B75:M75"/>
    <mergeCell ref="B76:C76"/>
    <mergeCell ref="D76:E76"/>
    <mergeCell ref="F76:G76"/>
    <mergeCell ref="H76:I76"/>
    <mergeCell ref="J76:J77"/>
    <mergeCell ref="K76:K77"/>
    <mergeCell ref="L76:L77"/>
    <mergeCell ref="M76:M77"/>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activeCell="I30" sqref="I30"/>
    </sheetView>
  </sheetViews>
  <sheetFormatPr defaultRowHeight="15" x14ac:dyDescent="0.25"/>
  <cols>
    <col min="1" max="1" width="28.140625" style="2" customWidth="1"/>
    <col min="2" max="2" width="7.5703125" style="1" customWidth="1"/>
    <col min="3" max="3" width="10" style="1" customWidth="1"/>
    <col min="4" max="4" width="10.5703125" style="1" customWidth="1"/>
    <col min="5" max="5" width="8.85546875" style="1" customWidth="1"/>
    <col min="6" max="6" width="8.5703125" style="1" customWidth="1"/>
    <col min="7" max="7" width="13.28515625" style="1" customWidth="1"/>
    <col min="8" max="8" width="17" style="1" customWidth="1"/>
    <col min="9" max="9" width="14.85546875" style="1" customWidth="1"/>
    <col min="10" max="10" width="11.85546875" style="1" customWidth="1"/>
    <col min="11" max="14" width="9.140625" style="72"/>
    <col min="15" max="16384" width="9.140625" style="1"/>
  </cols>
  <sheetData>
    <row r="1" spans="1:15" ht="24" customHeight="1" thickBot="1" x14ac:dyDescent="0.3">
      <c r="A1" s="551" t="s">
        <v>458</v>
      </c>
      <c r="B1" s="552"/>
      <c r="C1" s="552"/>
      <c r="D1" s="552"/>
      <c r="E1" s="552"/>
      <c r="F1" s="552"/>
      <c r="G1" s="552"/>
      <c r="H1" s="552"/>
      <c r="I1" s="553"/>
      <c r="J1" s="554"/>
    </row>
    <row r="2" spans="1:15" s="5" customFormat="1" ht="38.25" customHeight="1" x14ac:dyDescent="0.2">
      <c r="A2" s="588" t="s">
        <v>513</v>
      </c>
      <c r="B2" s="512" t="s">
        <v>459</v>
      </c>
      <c r="C2" s="512" t="s">
        <v>460</v>
      </c>
      <c r="D2" s="590" t="s">
        <v>461</v>
      </c>
      <c r="E2" s="590" t="s">
        <v>462</v>
      </c>
      <c r="F2" s="590" t="s">
        <v>612</v>
      </c>
      <c r="G2" s="590" t="s">
        <v>463</v>
      </c>
      <c r="H2" s="561" t="s">
        <v>464</v>
      </c>
      <c r="I2" s="561" t="s">
        <v>465</v>
      </c>
      <c r="J2" s="586" t="s">
        <v>611</v>
      </c>
    </row>
    <row r="3" spans="1:15" s="5" customFormat="1" ht="26.25" customHeight="1" thickBot="1" x14ac:dyDescent="0.25">
      <c r="A3" s="589"/>
      <c r="B3" s="560"/>
      <c r="C3" s="560"/>
      <c r="D3" s="562"/>
      <c r="E3" s="562"/>
      <c r="F3" s="562"/>
      <c r="G3" s="562"/>
      <c r="H3" s="562"/>
      <c r="I3" s="562"/>
      <c r="J3" s="587"/>
    </row>
    <row r="4" spans="1:15" ht="15" customHeight="1" x14ac:dyDescent="0.2">
      <c r="A4" s="200" t="s">
        <v>513</v>
      </c>
      <c r="B4" s="365">
        <v>1</v>
      </c>
      <c r="C4" s="365">
        <v>5</v>
      </c>
      <c r="D4" s="365">
        <v>24</v>
      </c>
      <c r="E4" s="365">
        <v>35</v>
      </c>
      <c r="F4" s="365">
        <v>1</v>
      </c>
      <c r="G4" s="365">
        <v>9</v>
      </c>
      <c r="H4" s="366"/>
      <c r="I4" s="367">
        <v>2</v>
      </c>
      <c r="J4" s="368">
        <f t="shared" ref="J4:J7" si="0">SUM(B4:I4)</f>
        <v>77</v>
      </c>
      <c r="K4" s="1"/>
      <c r="L4" s="1"/>
      <c r="M4" s="1"/>
      <c r="N4" s="1"/>
    </row>
    <row r="5" spans="1:15" ht="15" customHeight="1" thickBot="1" x14ac:dyDescent="0.25">
      <c r="A5" s="331" t="s">
        <v>125</v>
      </c>
      <c r="B5" s="220"/>
      <c r="C5" s="220">
        <v>1</v>
      </c>
      <c r="D5" s="220">
        <v>7</v>
      </c>
      <c r="E5" s="220">
        <v>8</v>
      </c>
      <c r="F5" s="220"/>
      <c r="G5" s="220">
        <v>5</v>
      </c>
      <c r="H5" s="369"/>
      <c r="I5" s="221"/>
      <c r="J5" s="222">
        <f t="shared" si="0"/>
        <v>21</v>
      </c>
      <c r="K5" s="1"/>
      <c r="L5" s="1"/>
      <c r="M5" s="1"/>
      <c r="N5" s="1"/>
    </row>
    <row r="6" spans="1:15" ht="15" customHeight="1" x14ac:dyDescent="0.25">
      <c r="A6" s="360" t="s">
        <v>517</v>
      </c>
      <c r="B6" s="361">
        <v>1</v>
      </c>
      <c r="C6" s="361">
        <v>4</v>
      </c>
      <c r="D6" s="361">
        <v>6</v>
      </c>
      <c r="E6" s="361">
        <v>33</v>
      </c>
      <c r="F6" s="361">
        <v>1</v>
      </c>
      <c r="G6" s="362"/>
      <c r="H6" s="361">
        <v>9</v>
      </c>
      <c r="I6" s="363"/>
      <c r="J6" s="364">
        <f t="shared" si="0"/>
        <v>54</v>
      </c>
    </row>
    <row r="7" spans="1:15" ht="15" customHeight="1" x14ac:dyDescent="0.25">
      <c r="A7" s="375" t="s">
        <v>125</v>
      </c>
      <c r="B7" s="215"/>
      <c r="C7" s="215">
        <v>2</v>
      </c>
      <c r="D7" s="215">
        <v>2</v>
      </c>
      <c r="E7" s="215">
        <v>8</v>
      </c>
      <c r="F7" s="215">
        <v>1</v>
      </c>
      <c r="G7" s="370"/>
      <c r="H7" s="215">
        <v>1</v>
      </c>
      <c r="I7" s="216"/>
      <c r="J7" s="217">
        <f t="shared" si="0"/>
        <v>14</v>
      </c>
    </row>
    <row r="8" spans="1:15" ht="15" customHeight="1" x14ac:dyDescent="0.2">
      <c r="A8" s="360" t="s">
        <v>518</v>
      </c>
      <c r="B8" s="361">
        <v>1</v>
      </c>
      <c r="C8" s="361">
        <v>5</v>
      </c>
      <c r="D8" s="361">
        <v>7</v>
      </c>
      <c r="E8" s="361">
        <v>31</v>
      </c>
      <c r="F8" s="361">
        <v>1</v>
      </c>
      <c r="G8" s="362"/>
      <c r="H8" s="361">
        <v>6</v>
      </c>
      <c r="I8" s="363"/>
      <c r="J8" s="364">
        <f t="shared" ref="J8:J17" si="1">SUM(B8:I8)</f>
        <v>51</v>
      </c>
      <c r="K8" s="73"/>
      <c r="L8" s="73"/>
      <c r="M8" s="73"/>
      <c r="N8" s="73"/>
      <c r="O8" s="56"/>
    </row>
    <row r="9" spans="1:15" ht="15" customHeight="1" x14ac:dyDescent="0.2">
      <c r="A9" s="375" t="s">
        <v>125</v>
      </c>
      <c r="B9" s="215"/>
      <c r="C9" s="215"/>
      <c r="D9" s="215">
        <v>4</v>
      </c>
      <c r="E9" s="215">
        <v>5</v>
      </c>
      <c r="F9" s="215">
        <v>1</v>
      </c>
      <c r="G9" s="370"/>
      <c r="H9" s="215">
        <v>5</v>
      </c>
      <c r="I9" s="216"/>
      <c r="J9" s="217">
        <f t="shared" si="1"/>
        <v>15</v>
      </c>
      <c r="K9" s="73"/>
      <c r="L9" s="73"/>
      <c r="M9" s="73"/>
      <c r="N9" s="73"/>
      <c r="O9" s="56"/>
    </row>
    <row r="10" spans="1:15" ht="15" customHeight="1" x14ac:dyDescent="0.25">
      <c r="A10" s="360" t="s">
        <v>519</v>
      </c>
      <c r="B10" s="361">
        <v>1</v>
      </c>
      <c r="C10" s="361">
        <v>5</v>
      </c>
      <c r="D10" s="361">
        <v>6</v>
      </c>
      <c r="E10" s="361">
        <v>27</v>
      </c>
      <c r="F10" s="361">
        <v>1</v>
      </c>
      <c r="G10" s="362"/>
      <c r="H10" s="361">
        <v>7</v>
      </c>
      <c r="I10" s="363"/>
      <c r="J10" s="364">
        <f t="shared" si="1"/>
        <v>47</v>
      </c>
      <c r="O10" s="56"/>
    </row>
    <row r="11" spans="1:15" ht="15" customHeight="1" x14ac:dyDescent="0.25">
      <c r="A11" s="375" t="s">
        <v>125</v>
      </c>
      <c r="B11" s="215">
        <v>1</v>
      </c>
      <c r="C11" s="215">
        <v>4</v>
      </c>
      <c r="D11" s="215">
        <v>2</v>
      </c>
      <c r="E11" s="215">
        <v>11</v>
      </c>
      <c r="F11" s="215">
        <v>1</v>
      </c>
      <c r="G11" s="370"/>
      <c r="H11" s="215">
        <v>0</v>
      </c>
      <c r="I11" s="216"/>
      <c r="J11" s="217">
        <f t="shared" si="1"/>
        <v>19</v>
      </c>
      <c r="O11" s="56"/>
    </row>
    <row r="12" spans="1:15" ht="15" customHeight="1" x14ac:dyDescent="0.25">
      <c r="A12" s="360" t="s">
        <v>520</v>
      </c>
      <c r="B12" s="361">
        <v>1</v>
      </c>
      <c r="C12" s="361">
        <v>4</v>
      </c>
      <c r="D12" s="361">
        <v>6</v>
      </c>
      <c r="E12" s="361">
        <v>28</v>
      </c>
      <c r="F12" s="361">
        <v>1</v>
      </c>
      <c r="G12" s="362"/>
      <c r="H12" s="361">
        <v>13</v>
      </c>
      <c r="I12" s="363"/>
      <c r="J12" s="364">
        <f t="shared" si="1"/>
        <v>53</v>
      </c>
    </row>
    <row r="13" spans="1:15" ht="15" customHeight="1" thickBot="1" x14ac:dyDescent="0.3">
      <c r="A13" s="375" t="s">
        <v>125</v>
      </c>
      <c r="B13" s="215"/>
      <c r="C13" s="215"/>
      <c r="D13" s="215"/>
      <c r="E13" s="215">
        <v>1</v>
      </c>
      <c r="F13" s="215">
        <v>1</v>
      </c>
      <c r="G13" s="370"/>
      <c r="H13" s="215">
        <v>2</v>
      </c>
      <c r="I13" s="216"/>
      <c r="J13" s="217">
        <f t="shared" si="1"/>
        <v>4</v>
      </c>
      <c r="O13" s="56"/>
    </row>
    <row r="14" spans="1:15" ht="15" customHeight="1" x14ac:dyDescent="0.2">
      <c r="A14" s="329" t="s">
        <v>521</v>
      </c>
      <c r="B14" s="218">
        <v>1</v>
      </c>
      <c r="C14" s="218">
        <v>3</v>
      </c>
      <c r="D14" s="218">
        <v>6</v>
      </c>
      <c r="E14" s="218">
        <v>23</v>
      </c>
      <c r="F14" s="218">
        <v>1</v>
      </c>
      <c r="G14" s="366"/>
      <c r="H14" s="218">
        <v>4</v>
      </c>
      <c r="I14" s="218"/>
      <c r="J14" s="330">
        <f t="shared" si="1"/>
        <v>38</v>
      </c>
      <c r="K14" s="73"/>
      <c r="L14" s="73"/>
      <c r="M14" s="73"/>
      <c r="N14" s="73"/>
      <c r="O14" s="56"/>
    </row>
    <row r="15" spans="1:15" ht="15" customHeight="1" thickBot="1" x14ac:dyDescent="0.25">
      <c r="A15" s="376" t="s">
        <v>125</v>
      </c>
      <c r="B15" s="224">
        <v>1</v>
      </c>
      <c r="C15" s="224">
        <v>2</v>
      </c>
      <c r="D15" s="224"/>
      <c r="E15" s="224">
        <v>14</v>
      </c>
      <c r="F15" s="224"/>
      <c r="G15" s="369"/>
      <c r="H15" s="224">
        <v>1</v>
      </c>
      <c r="I15" s="224"/>
      <c r="J15" s="148">
        <f t="shared" si="1"/>
        <v>18</v>
      </c>
      <c r="K15" s="1"/>
      <c r="L15" s="1"/>
      <c r="M15" s="1"/>
      <c r="N15" s="1"/>
    </row>
    <row r="16" spans="1:15" ht="15" customHeight="1" x14ac:dyDescent="0.25">
      <c r="A16" s="360" t="s">
        <v>522</v>
      </c>
      <c r="B16" s="361">
        <v>1</v>
      </c>
      <c r="C16" s="361">
        <v>3</v>
      </c>
      <c r="D16" s="361">
        <v>6</v>
      </c>
      <c r="E16" s="361">
        <v>22</v>
      </c>
      <c r="F16" s="361">
        <v>1</v>
      </c>
      <c r="G16" s="362"/>
      <c r="H16" s="361">
        <v>8</v>
      </c>
      <c r="I16" s="363"/>
      <c r="J16" s="364">
        <f t="shared" si="1"/>
        <v>41</v>
      </c>
    </row>
    <row r="17" spans="1:14" ht="15" customHeight="1" x14ac:dyDescent="0.25">
      <c r="A17" s="375" t="s">
        <v>125</v>
      </c>
      <c r="B17" s="215"/>
      <c r="C17" s="215">
        <v>2</v>
      </c>
      <c r="D17" s="215"/>
      <c r="E17" s="215">
        <v>1</v>
      </c>
      <c r="F17" s="215">
        <v>1</v>
      </c>
      <c r="G17" s="370"/>
      <c r="H17" s="215">
        <v>5</v>
      </c>
      <c r="I17" s="216"/>
      <c r="J17" s="217">
        <f t="shared" si="1"/>
        <v>9</v>
      </c>
    </row>
    <row r="18" spans="1:14" ht="15" customHeight="1" x14ac:dyDescent="0.2">
      <c r="A18" s="335" t="s">
        <v>605</v>
      </c>
      <c r="B18" s="371">
        <f t="shared" ref="B18:F19" si="2">SUM(B6+B8+B10+B12+B14+B16)</f>
        <v>6</v>
      </c>
      <c r="C18" s="371">
        <f t="shared" si="2"/>
        <v>24</v>
      </c>
      <c r="D18" s="371">
        <f t="shared" si="2"/>
        <v>37</v>
      </c>
      <c r="E18" s="371">
        <f t="shared" si="2"/>
        <v>164</v>
      </c>
      <c r="F18" s="371">
        <f t="shared" si="2"/>
        <v>6</v>
      </c>
      <c r="G18" s="372"/>
      <c r="H18" s="371">
        <v>47</v>
      </c>
      <c r="I18" s="373">
        <f t="shared" ref="I18:I19" si="3">SUM(I6,I16)</f>
        <v>0</v>
      </c>
      <c r="J18" s="374">
        <f>SUM(J6+J8+J10+J12+J14+J16)</f>
        <v>284</v>
      </c>
      <c r="K18" s="1"/>
      <c r="L18" s="1"/>
      <c r="M18" s="1"/>
      <c r="N18" s="1"/>
    </row>
    <row r="19" spans="1:14" ht="13.5" thickBot="1" x14ac:dyDescent="0.25">
      <c r="A19" s="376" t="s">
        <v>125</v>
      </c>
      <c r="B19" s="225">
        <f t="shared" si="2"/>
        <v>2</v>
      </c>
      <c r="C19" s="225">
        <f t="shared" si="2"/>
        <v>10</v>
      </c>
      <c r="D19" s="225">
        <f t="shared" si="2"/>
        <v>8</v>
      </c>
      <c r="E19" s="225">
        <f t="shared" si="2"/>
        <v>40</v>
      </c>
      <c r="F19" s="225">
        <f t="shared" si="2"/>
        <v>5</v>
      </c>
      <c r="G19" s="225">
        <f>SUM(G7,G17)</f>
        <v>0</v>
      </c>
      <c r="H19" s="225">
        <v>14</v>
      </c>
      <c r="I19" s="226">
        <f t="shared" si="3"/>
        <v>0</v>
      </c>
      <c r="J19" s="148">
        <f>SUM(J7+J9+J11+J13+J15+J17)</f>
        <v>79</v>
      </c>
      <c r="K19" s="1"/>
      <c r="L19" s="1"/>
      <c r="M19" s="1"/>
      <c r="N19" s="1"/>
    </row>
    <row r="20" spans="1:14" ht="12.75" x14ac:dyDescent="0.2">
      <c r="A20" s="79" t="s">
        <v>526</v>
      </c>
      <c r="B20" s="332">
        <f t="shared" ref="B20:J21" si="4">B18+B4</f>
        <v>7</v>
      </c>
      <c r="C20" s="332">
        <f t="shared" si="4"/>
        <v>29</v>
      </c>
      <c r="D20" s="332">
        <f t="shared" si="4"/>
        <v>61</v>
      </c>
      <c r="E20" s="332">
        <f t="shared" si="4"/>
        <v>199</v>
      </c>
      <c r="F20" s="332">
        <f t="shared" si="4"/>
        <v>7</v>
      </c>
      <c r="G20" s="332">
        <f t="shared" si="4"/>
        <v>9</v>
      </c>
      <c r="H20" s="332">
        <f t="shared" si="4"/>
        <v>47</v>
      </c>
      <c r="I20" s="332">
        <f t="shared" si="4"/>
        <v>2</v>
      </c>
      <c r="J20" s="219">
        <f t="shared" si="4"/>
        <v>361</v>
      </c>
      <c r="K20" s="1"/>
      <c r="L20" s="1"/>
      <c r="M20" s="1"/>
      <c r="N20" s="1"/>
    </row>
    <row r="21" spans="1:14" ht="13.5" thickBot="1" x14ac:dyDescent="0.25">
      <c r="A21" s="331" t="s">
        <v>125</v>
      </c>
      <c r="B21" s="225">
        <f t="shared" si="4"/>
        <v>2</v>
      </c>
      <c r="C21" s="225">
        <f t="shared" si="4"/>
        <v>11</v>
      </c>
      <c r="D21" s="225">
        <f t="shared" si="4"/>
        <v>15</v>
      </c>
      <c r="E21" s="225">
        <f t="shared" si="4"/>
        <v>48</v>
      </c>
      <c r="F21" s="225">
        <f t="shared" si="4"/>
        <v>5</v>
      </c>
      <c r="G21" s="225">
        <f t="shared" si="4"/>
        <v>5</v>
      </c>
      <c r="H21" s="225">
        <f t="shared" si="4"/>
        <v>14</v>
      </c>
      <c r="I21" s="225">
        <f t="shared" si="4"/>
        <v>0</v>
      </c>
      <c r="J21" s="148">
        <f t="shared" si="4"/>
        <v>100</v>
      </c>
      <c r="K21" s="1"/>
      <c r="L21" s="1"/>
      <c r="M21" s="1"/>
      <c r="N21" s="1"/>
    </row>
    <row r="22" spans="1:14" ht="12.75" x14ac:dyDescent="0.2">
      <c r="A22" s="1"/>
      <c r="K22" s="1"/>
      <c r="L22" s="1"/>
      <c r="M22" s="1"/>
      <c r="N22" s="1"/>
    </row>
    <row r="23" spans="1:14" ht="12.75" x14ac:dyDescent="0.2">
      <c r="A23" s="1"/>
      <c r="K23" s="1"/>
      <c r="L23" s="1"/>
      <c r="M23" s="1"/>
      <c r="N23" s="1"/>
    </row>
    <row r="24" spans="1:14" ht="12.75" x14ac:dyDescent="0.2">
      <c r="A24" s="1"/>
      <c r="K24" s="1"/>
      <c r="L24" s="1"/>
      <c r="M24" s="1"/>
      <c r="N24" s="1"/>
    </row>
    <row r="25" spans="1:14" ht="12.75" x14ac:dyDescent="0.2">
      <c r="A25" s="1"/>
      <c r="K25" s="1"/>
      <c r="L25" s="1"/>
      <c r="M25" s="1"/>
      <c r="N25" s="1"/>
    </row>
    <row r="26" spans="1:14" ht="12.75" x14ac:dyDescent="0.2">
      <c r="A26" s="1"/>
      <c r="K26" s="1"/>
      <c r="L26" s="1"/>
      <c r="M26" s="1"/>
      <c r="N26" s="1"/>
    </row>
  </sheetData>
  <mergeCells count="11">
    <mergeCell ref="J2:J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pageSetUpPr fitToPage="1"/>
  </sheetPr>
  <dimension ref="A1:D74"/>
  <sheetViews>
    <sheetView topLeftCell="A55" zoomScaleNormal="100" workbookViewId="0">
      <selection activeCell="A92" sqref="A92"/>
    </sheetView>
  </sheetViews>
  <sheetFormatPr defaultRowHeight="12.75" x14ac:dyDescent="0.2"/>
  <cols>
    <col min="1" max="1" width="45.42578125" style="2" bestFit="1" customWidth="1"/>
    <col min="2" max="2" width="8.7109375" style="1" customWidth="1"/>
    <col min="3" max="3" width="11.42578125" style="1" customWidth="1"/>
    <col min="4" max="4" width="18.5703125" style="1" customWidth="1"/>
    <col min="5" max="16384" width="9.140625" style="1"/>
  </cols>
  <sheetData>
    <row r="1" spans="1:4" ht="54.75" customHeight="1" x14ac:dyDescent="0.2">
      <c r="A1" s="602" t="s">
        <v>606</v>
      </c>
      <c r="B1" s="603"/>
      <c r="C1" s="603"/>
      <c r="D1" s="604"/>
    </row>
    <row r="2" spans="1:4" s="5" customFormat="1" ht="38.25" customHeight="1" thickBot="1" x14ac:dyDescent="0.25">
      <c r="A2" s="378" t="s">
        <v>513</v>
      </c>
      <c r="B2" s="512" t="s">
        <v>37</v>
      </c>
      <c r="C2" s="512"/>
      <c r="D2" s="449" t="s">
        <v>600</v>
      </c>
    </row>
    <row r="3" spans="1:4" s="6" customFormat="1" x14ac:dyDescent="0.2">
      <c r="A3" s="200" t="s">
        <v>517</v>
      </c>
      <c r="B3" s="601"/>
      <c r="C3" s="601"/>
      <c r="D3" s="380"/>
    </row>
    <row r="4" spans="1:4" s="6" customFormat="1" x14ac:dyDescent="0.2">
      <c r="A4" s="234" t="s">
        <v>504</v>
      </c>
      <c r="B4" s="595"/>
      <c r="C4" s="596"/>
      <c r="D4" s="377"/>
    </row>
    <row r="5" spans="1:4" s="6" customFormat="1" x14ac:dyDescent="0.2">
      <c r="A5" s="234" t="s">
        <v>505</v>
      </c>
      <c r="B5" s="595"/>
      <c r="C5" s="596"/>
      <c r="D5" s="377"/>
    </row>
    <row r="6" spans="1:4" s="6" customFormat="1" x14ac:dyDescent="0.2">
      <c r="A6" s="234" t="s">
        <v>501</v>
      </c>
      <c r="B6" s="595"/>
      <c r="C6" s="596"/>
      <c r="D6" s="377"/>
    </row>
    <row r="7" spans="1:4" s="6" customFormat="1" x14ac:dyDescent="0.2">
      <c r="A7" s="234" t="s">
        <v>502</v>
      </c>
      <c r="B7" s="595">
        <v>1.4970000000000001</v>
      </c>
      <c r="C7" s="596"/>
      <c r="D7" s="377">
        <v>0.252</v>
      </c>
    </row>
    <row r="8" spans="1:4" s="6" customFormat="1" x14ac:dyDescent="0.2">
      <c r="A8" s="234" t="s">
        <v>503</v>
      </c>
      <c r="B8" s="595">
        <v>1.375</v>
      </c>
      <c r="C8" s="596"/>
      <c r="D8" s="377">
        <v>0.375</v>
      </c>
    </row>
    <row r="9" spans="1:4" s="6" customFormat="1" x14ac:dyDescent="0.2">
      <c r="A9" s="234" t="s">
        <v>506</v>
      </c>
      <c r="B9" s="595">
        <v>1.9990000000000001</v>
      </c>
      <c r="C9" s="596"/>
      <c r="D9" s="377">
        <v>0.91500000000000004</v>
      </c>
    </row>
    <row r="10" spans="1:4" s="6" customFormat="1" ht="15" customHeight="1" thickBot="1" x14ac:dyDescent="0.25">
      <c r="A10" s="159" t="s">
        <v>509</v>
      </c>
      <c r="B10" s="597">
        <v>3.496</v>
      </c>
      <c r="C10" s="597"/>
      <c r="D10" s="381">
        <v>0.252</v>
      </c>
    </row>
    <row r="11" spans="1:4" x14ac:dyDescent="0.2">
      <c r="A11" s="123" t="s">
        <v>518</v>
      </c>
      <c r="B11" s="600"/>
      <c r="C11" s="600"/>
      <c r="D11" s="379"/>
    </row>
    <row r="12" spans="1:4" x14ac:dyDescent="0.2">
      <c r="A12" s="234" t="s">
        <v>504</v>
      </c>
      <c r="B12" s="595"/>
      <c r="C12" s="596"/>
      <c r="D12" s="377"/>
    </row>
    <row r="13" spans="1:4" x14ac:dyDescent="0.2">
      <c r="A13" s="234" t="s">
        <v>505</v>
      </c>
      <c r="B13" s="595"/>
      <c r="C13" s="596"/>
      <c r="D13" s="377">
        <v>0.5</v>
      </c>
    </row>
    <row r="14" spans="1:4" x14ac:dyDescent="0.2">
      <c r="A14" s="234" t="s">
        <v>501</v>
      </c>
      <c r="B14" s="595"/>
      <c r="C14" s="596"/>
      <c r="D14" s="377"/>
    </row>
    <row r="15" spans="1:4" x14ac:dyDescent="0.2">
      <c r="A15" s="234" t="s">
        <v>502</v>
      </c>
      <c r="B15" s="595">
        <v>5.8470000000000004</v>
      </c>
      <c r="C15" s="596"/>
      <c r="D15" s="377">
        <v>9.9000000000000005E-2</v>
      </c>
    </row>
    <row r="16" spans="1:4" x14ac:dyDescent="0.2">
      <c r="A16" s="234" t="s">
        <v>503</v>
      </c>
      <c r="B16" s="595"/>
      <c r="C16" s="596"/>
      <c r="D16" s="377"/>
    </row>
    <row r="17" spans="1:4" x14ac:dyDescent="0.2">
      <c r="A17" s="234" t="s">
        <v>506</v>
      </c>
      <c r="B17" s="595">
        <v>0.23</v>
      </c>
      <c r="C17" s="596"/>
      <c r="D17" s="377"/>
    </row>
    <row r="18" spans="1:4" ht="13.5" thickBot="1" x14ac:dyDescent="0.25">
      <c r="A18" s="159" t="s">
        <v>509</v>
      </c>
      <c r="B18" s="597">
        <v>3.1819999999999999</v>
      </c>
      <c r="C18" s="597"/>
      <c r="D18" s="381"/>
    </row>
    <row r="19" spans="1:4" x14ac:dyDescent="0.2">
      <c r="A19" s="200" t="s">
        <v>519</v>
      </c>
      <c r="B19" s="601"/>
      <c r="C19" s="601"/>
      <c r="D19" s="380"/>
    </row>
    <row r="20" spans="1:4" x14ac:dyDescent="0.2">
      <c r="A20" s="234" t="s">
        <v>504</v>
      </c>
      <c r="B20" s="595"/>
      <c r="C20" s="596"/>
      <c r="D20" s="377"/>
    </row>
    <row r="21" spans="1:4" x14ac:dyDescent="0.2">
      <c r="A21" s="234" t="s">
        <v>505</v>
      </c>
      <c r="B21" s="595"/>
      <c r="C21" s="596"/>
      <c r="D21" s="377"/>
    </row>
    <row r="22" spans="1:4" x14ac:dyDescent="0.2">
      <c r="A22" s="234" t="s">
        <v>501</v>
      </c>
      <c r="B22" s="595"/>
      <c r="C22" s="596"/>
      <c r="D22" s="377"/>
    </row>
    <row r="23" spans="1:4" x14ac:dyDescent="0.2">
      <c r="A23" s="234" t="s">
        <v>502</v>
      </c>
      <c r="B23" s="595">
        <v>12.407999999999999</v>
      </c>
      <c r="C23" s="596"/>
      <c r="D23" s="377"/>
    </row>
    <row r="24" spans="1:4" x14ac:dyDescent="0.2">
      <c r="A24" s="234" t="s">
        <v>503</v>
      </c>
      <c r="B24" s="595">
        <v>0.496</v>
      </c>
      <c r="C24" s="596"/>
      <c r="D24" s="377"/>
    </row>
    <row r="25" spans="1:4" x14ac:dyDescent="0.2">
      <c r="A25" s="234" t="s">
        <v>506</v>
      </c>
      <c r="B25" s="595"/>
      <c r="C25" s="596"/>
      <c r="D25" s="377"/>
    </row>
    <row r="26" spans="1:4" ht="15" customHeight="1" thickBot="1" x14ac:dyDescent="0.25">
      <c r="A26" s="159" t="s">
        <v>509</v>
      </c>
      <c r="B26" s="597">
        <v>3.1579999999999999</v>
      </c>
      <c r="C26" s="597"/>
      <c r="D26" s="381"/>
    </row>
    <row r="27" spans="1:4" s="6" customFormat="1" ht="15" customHeight="1" x14ac:dyDescent="0.2">
      <c r="A27" s="200" t="s">
        <v>520</v>
      </c>
      <c r="B27" s="601"/>
      <c r="C27" s="601"/>
      <c r="D27" s="380"/>
    </row>
    <row r="28" spans="1:4" s="6" customFormat="1" ht="15" customHeight="1" x14ac:dyDescent="0.2">
      <c r="A28" s="234" t="s">
        <v>504</v>
      </c>
      <c r="B28" s="595"/>
      <c r="C28" s="596"/>
      <c r="D28" s="377"/>
    </row>
    <row r="29" spans="1:4" s="6" customFormat="1" ht="15" customHeight="1" x14ac:dyDescent="0.2">
      <c r="A29" s="234" t="s">
        <v>505</v>
      </c>
      <c r="B29" s="595"/>
      <c r="C29" s="596"/>
      <c r="D29" s="377"/>
    </row>
    <row r="30" spans="1:4" s="6" customFormat="1" ht="15" customHeight="1" x14ac:dyDescent="0.2">
      <c r="A30" s="234" t="s">
        <v>501</v>
      </c>
      <c r="B30" s="595"/>
      <c r="C30" s="596"/>
      <c r="D30" s="377"/>
    </row>
    <row r="31" spans="1:4" s="6" customFormat="1" ht="15" customHeight="1" x14ac:dyDescent="0.2">
      <c r="A31" s="234" t="s">
        <v>502</v>
      </c>
      <c r="B31" s="595">
        <v>2</v>
      </c>
      <c r="C31" s="596"/>
      <c r="D31" s="377"/>
    </row>
    <row r="32" spans="1:4" s="6" customFormat="1" ht="15" customHeight="1" x14ac:dyDescent="0.2">
      <c r="A32" s="234" t="s">
        <v>503</v>
      </c>
      <c r="B32" s="595"/>
      <c r="C32" s="596"/>
      <c r="D32" s="377"/>
    </row>
    <row r="33" spans="1:4" s="6" customFormat="1" ht="15" customHeight="1" x14ac:dyDescent="0.2">
      <c r="A33" s="234" t="s">
        <v>506</v>
      </c>
      <c r="B33" s="595"/>
      <c r="C33" s="596"/>
      <c r="D33" s="377">
        <v>1</v>
      </c>
    </row>
    <row r="34" spans="1:4" s="6" customFormat="1" ht="15" customHeight="1" thickBot="1" x14ac:dyDescent="0.25">
      <c r="A34" s="159" t="s">
        <v>509</v>
      </c>
      <c r="B34" s="597"/>
      <c r="C34" s="597"/>
      <c r="D34" s="381"/>
    </row>
    <row r="35" spans="1:4" x14ac:dyDescent="0.2">
      <c r="A35" s="123" t="s">
        <v>521</v>
      </c>
      <c r="B35" s="600"/>
      <c r="C35" s="600"/>
      <c r="D35" s="379"/>
    </row>
    <row r="36" spans="1:4" x14ac:dyDescent="0.2">
      <c r="A36" s="234" t="s">
        <v>504</v>
      </c>
      <c r="B36" s="595">
        <v>1</v>
      </c>
      <c r="C36" s="596"/>
      <c r="D36" s="377"/>
    </row>
    <row r="37" spans="1:4" x14ac:dyDescent="0.2">
      <c r="A37" s="234" t="s">
        <v>505</v>
      </c>
      <c r="B37" s="595"/>
      <c r="C37" s="596"/>
      <c r="D37" s="377"/>
    </row>
    <row r="38" spans="1:4" x14ac:dyDescent="0.2">
      <c r="A38" s="234" t="s">
        <v>501</v>
      </c>
      <c r="B38" s="595"/>
      <c r="C38" s="596"/>
      <c r="D38" s="377"/>
    </row>
    <row r="39" spans="1:4" x14ac:dyDescent="0.2">
      <c r="A39" s="234" t="s">
        <v>502</v>
      </c>
      <c r="B39" s="595">
        <v>11.579000000000001</v>
      </c>
      <c r="C39" s="596"/>
      <c r="D39" s="377"/>
    </row>
    <row r="40" spans="1:4" x14ac:dyDescent="0.2">
      <c r="A40" s="234" t="s">
        <v>503</v>
      </c>
      <c r="B40" s="595"/>
      <c r="C40" s="596"/>
      <c r="D40" s="377"/>
    </row>
    <row r="41" spans="1:4" x14ac:dyDescent="0.2">
      <c r="A41" s="234" t="s">
        <v>506</v>
      </c>
      <c r="B41" s="595">
        <v>1.913</v>
      </c>
      <c r="C41" s="596"/>
      <c r="D41" s="377"/>
    </row>
    <row r="42" spans="1:4" ht="13.5" thickBot="1" x14ac:dyDescent="0.25">
      <c r="A42" s="159" t="s">
        <v>509</v>
      </c>
      <c r="B42" s="597">
        <v>8.1259999999999994</v>
      </c>
      <c r="C42" s="597"/>
      <c r="D42" s="381"/>
    </row>
    <row r="43" spans="1:4" s="6" customFormat="1" x14ac:dyDescent="0.2">
      <c r="A43" s="200" t="s">
        <v>522</v>
      </c>
      <c r="B43" s="601"/>
      <c r="C43" s="601"/>
      <c r="D43" s="380"/>
    </row>
    <row r="44" spans="1:4" s="6" customFormat="1" x14ac:dyDescent="0.2">
      <c r="A44" s="234" t="s">
        <v>504</v>
      </c>
      <c r="B44" s="595"/>
      <c r="C44" s="596"/>
      <c r="D44" s="377"/>
    </row>
    <row r="45" spans="1:4" s="6" customFormat="1" x14ac:dyDescent="0.2">
      <c r="A45" s="234" t="s">
        <v>505</v>
      </c>
      <c r="B45" s="595"/>
      <c r="C45" s="596"/>
      <c r="D45" s="377"/>
    </row>
    <row r="46" spans="1:4" s="6" customFormat="1" x14ac:dyDescent="0.2">
      <c r="A46" s="234" t="s">
        <v>501</v>
      </c>
      <c r="B46" s="595"/>
      <c r="C46" s="596"/>
      <c r="D46" s="377"/>
    </row>
    <row r="47" spans="1:4" s="6" customFormat="1" x14ac:dyDescent="0.2">
      <c r="A47" s="234" t="s">
        <v>502</v>
      </c>
      <c r="B47" s="595">
        <v>2.6840000000000002</v>
      </c>
      <c r="C47" s="596"/>
      <c r="D47" s="377"/>
    </row>
    <row r="48" spans="1:4" s="6" customFormat="1" x14ac:dyDescent="0.2">
      <c r="A48" s="234" t="s">
        <v>503</v>
      </c>
      <c r="B48" s="595"/>
      <c r="C48" s="596"/>
      <c r="D48" s="377"/>
    </row>
    <row r="49" spans="1:4" s="6" customFormat="1" x14ac:dyDescent="0.2">
      <c r="A49" s="234" t="s">
        <v>506</v>
      </c>
      <c r="B49" s="595"/>
      <c r="C49" s="596"/>
      <c r="D49" s="377"/>
    </row>
    <row r="50" spans="1:4" s="6" customFormat="1" ht="15" customHeight="1" thickBot="1" x14ac:dyDescent="0.25">
      <c r="A50" s="159" t="s">
        <v>509</v>
      </c>
      <c r="B50" s="597">
        <v>1</v>
      </c>
      <c r="C50" s="597"/>
      <c r="D50" s="381"/>
    </row>
    <row r="51" spans="1:4" x14ac:dyDescent="0.2">
      <c r="A51" s="123" t="s">
        <v>597</v>
      </c>
      <c r="B51" s="600"/>
      <c r="C51" s="600"/>
      <c r="D51" s="379"/>
    </row>
    <row r="52" spans="1:4" x14ac:dyDescent="0.2">
      <c r="A52" s="234" t="s">
        <v>504</v>
      </c>
      <c r="B52" s="595"/>
      <c r="C52" s="596"/>
      <c r="D52" s="377"/>
    </row>
    <row r="53" spans="1:4" x14ac:dyDescent="0.2">
      <c r="A53" s="234" t="s">
        <v>505</v>
      </c>
      <c r="B53" s="595"/>
      <c r="C53" s="596"/>
      <c r="D53" s="377"/>
    </row>
    <row r="54" spans="1:4" x14ac:dyDescent="0.2">
      <c r="A54" s="234" t="s">
        <v>501</v>
      </c>
      <c r="B54" s="595"/>
      <c r="C54" s="596"/>
      <c r="D54" s="377"/>
    </row>
    <row r="55" spans="1:4" x14ac:dyDescent="0.2">
      <c r="A55" s="234" t="s">
        <v>502</v>
      </c>
      <c r="B55" s="595">
        <v>1.998</v>
      </c>
      <c r="C55" s="596"/>
      <c r="D55" s="377">
        <v>2.3940000000000001</v>
      </c>
    </row>
    <row r="56" spans="1:4" x14ac:dyDescent="0.2">
      <c r="A56" s="234" t="s">
        <v>503</v>
      </c>
      <c r="B56" s="595">
        <v>1</v>
      </c>
      <c r="C56" s="596"/>
      <c r="D56" s="377">
        <v>2.4769999999999999</v>
      </c>
    </row>
    <row r="57" spans="1:4" x14ac:dyDescent="0.2">
      <c r="A57" s="234" t="s">
        <v>506</v>
      </c>
      <c r="B57" s="595">
        <v>4.1669999999999998</v>
      </c>
      <c r="C57" s="596"/>
      <c r="D57" s="377">
        <v>10.647</v>
      </c>
    </row>
    <row r="58" spans="1:4" ht="13.5" thickBot="1" x14ac:dyDescent="0.25">
      <c r="A58" s="159" t="s">
        <v>509</v>
      </c>
      <c r="B58" s="597">
        <v>2.52</v>
      </c>
      <c r="C58" s="597"/>
      <c r="D58" s="381">
        <v>6.3220000000000001</v>
      </c>
    </row>
    <row r="59" spans="1:4" x14ac:dyDescent="0.2">
      <c r="A59" s="212" t="s">
        <v>112</v>
      </c>
      <c r="B59" s="599"/>
      <c r="C59" s="599"/>
      <c r="D59" s="273"/>
    </row>
    <row r="60" spans="1:4" x14ac:dyDescent="0.2">
      <c r="A60" s="234" t="s">
        <v>504</v>
      </c>
      <c r="B60" s="595"/>
      <c r="C60" s="596"/>
      <c r="D60" s="377"/>
    </row>
    <row r="61" spans="1:4" x14ac:dyDescent="0.2">
      <c r="A61" s="234" t="s">
        <v>505</v>
      </c>
      <c r="B61" s="595"/>
      <c r="C61" s="596"/>
      <c r="D61" s="377"/>
    </row>
    <row r="62" spans="1:4" x14ac:dyDescent="0.2">
      <c r="A62" s="234" t="s">
        <v>501</v>
      </c>
      <c r="B62" s="595"/>
      <c r="C62" s="596"/>
      <c r="D62" s="377"/>
    </row>
    <row r="63" spans="1:4" x14ac:dyDescent="0.2">
      <c r="A63" s="234" t="s">
        <v>502</v>
      </c>
      <c r="B63" s="595"/>
      <c r="C63" s="596"/>
      <c r="D63" s="377"/>
    </row>
    <row r="64" spans="1:4" x14ac:dyDescent="0.2">
      <c r="A64" s="234" t="s">
        <v>503</v>
      </c>
      <c r="B64" s="595"/>
      <c r="C64" s="596"/>
      <c r="D64" s="377"/>
    </row>
    <row r="65" spans="1:4" x14ac:dyDescent="0.2">
      <c r="A65" s="234" t="s">
        <v>506</v>
      </c>
      <c r="B65" s="595"/>
      <c r="C65" s="596"/>
      <c r="D65" s="377">
        <v>1</v>
      </c>
    </row>
    <row r="66" spans="1:4" ht="13.5" thickBot="1" x14ac:dyDescent="0.25">
      <c r="A66" s="159" t="s">
        <v>509</v>
      </c>
      <c r="B66" s="597"/>
      <c r="C66" s="597"/>
      <c r="D66" s="381"/>
    </row>
    <row r="67" spans="1:4" x14ac:dyDescent="0.2">
      <c r="A67" s="30" t="s">
        <v>526</v>
      </c>
      <c r="B67" s="598">
        <v>50.192999999999998</v>
      </c>
      <c r="C67" s="598"/>
      <c r="D67" s="382">
        <v>19.658999999999999</v>
      </c>
    </row>
    <row r="68" spans="1:4" x14ac:dyDescent="0.2">
      <c r="A68" s="234" t="s">
        <v>504</v>
      </c>
      <c r="B68" s="591">
        <v>1</v>
      </c>
      <c r="C68" s="592"/>
      <c r="D68" s="383"/>
    </row>
    <row r="69" spans="1:4" x14ac:dyDescent="0.2">
      <c r="A69" s="234" t="s">
        <v>505</v>
      </c>
      <c r="B69" s="591"/>
      <c r="C69" s="592"/>
      <c r="D69" s="383"/>
    </row>
    <row r="70" spans="1:4" x14ac:dyDescent="0.2">
      <c r="A70" s="234" t="s">
        <v>501</v>
      </c>
      <c r="B70" s="591"/>
      <c r="C70" s="592"/>
      <c r="D70" s="383"/>
    </row>
    <row r="71" spans="1:4" x14ac:dyDescent="0.2">
      <c r="A71" s="234" t="s">
        <v>502</v>
      </c>
      <c r="B71" s="591">
        <v>38.012999999999998</v>
      </c>
      <c r="C71" s="592"/>
      <c r="D71" s="383">
        <v>2.7450000000000001</v>
      </c>
    </row>
    <row r="72" spans="1:4" x14ac:dyDescent="0.2">
      <c r="A72" s="234" t="s">
        <v>503</v>
      </c>
      <c r="B72" s="591">
        <v>2.871</v>
      </c>
      <c r="C72" s="592"/>
      <c r="D72" s="383">
        <v>2.8519999999999999</v>
      </c>
    </row>
    <row r="73" spans="1:4" x14ac:dyDescent="0.2">
      <c r="A73" s="234" t="s">
        <v>506</v>
      </c>
      <c r="B73" s="591">
        <v>8.3089999999999993</v>
      </c>
      <c r="C73" s="592"/>
      <c r="D73" s="383">
        <v>13.561999999999999</v>
      </c>
    </row>
    <row r="74" spans="1:4" ht="13.5" thickBot="1" x14ac:dyDescent="0.25">
      <c r="A74" s="159" t="s">
        <v>509</v>
      </c>
      <c r="B74" s="593">
        <v>21.481999999999999</v>
      </c>
      <c r="C74" s="594"/>
      <c r="D74" s="357">
        <v>6.5739999999999998</v>
      </c>
    </row>
  </sheetData>
  <mergeCells count="74">
    <mergeCell ref="B29:C29"/>
    <mergeCell ref="B30:C30"/>
    <mergeCell ref="B31:C31"/>
    <mergeCell ref="B32:C32"/>
    <mergeCell ref="B34:C34"/>
    <mergeCell ref="B33:C33"/>
    <mergeCell ref="B9:C9"/>
    <mergeCell ref="B12:C12"/>
    <mergeCell ref="B13:C13"/>
    <mergeCell ref="B14:C14"/>
    <mergeCell ref="B15:C15"/>
    <mergeCell ref="B22:C22"/>
    <mergeCell ref="B23:C23"/>
    <mergeCell ref="B24:C24"/>
    <mergeCell ref="B25:C25"/>
    <mergeCell ref="B16:C16"/>
    <mergeCell ref="B17:C17"/>
    <mergeCell ref="B20:C20"/>
    <mergeCell ref="B28:C28"/>
    <mergeCell ref="A1:D1"/>
    <mergeCell ref="B27:C27"/>
    <mergeCell ref="B2:C2"/>
    <mergeCell ref="B3:C3"/>
    <mergeCell ref="B11:C11"/>
    <mergeCell ref="B19:C19"/>
    <mergeCell ref="B10:C10"/>
    <mergeCell ref="B18:C18"/>
    <mergeCell ref="B26:C26"/>
    <mergeCell ref="B4:C4"/>
    <mergeCell ref="B5:C5"/>
    <mergeCell ref="B6:C6"/>
    <mergeCell ref="B7:C7"/>
    <mergeCell ref="B8:C8"/>
    <mergeCell ref="B21:C21"/>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107"/>
  <sheetViews>
    <sheetView zoomScaleNormal="100" workbookViewId="0">
      <selection activeCell="F108" sqref="F108"/>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495" t="s">
        <v>404</v>
      </c>
      <c r="B1" s="496"/>
      <c r="C1" s="496"/>
      <c r="D1" s="496"/>
      <c r="E1" s="496"/>
      <c r="F1" s="496"/>
      <c r="G1" s="496"/>
      <c r="H1" s="496"/>
      <c r="I1" s="496"/>
      <c r="J1" s="497"/>
      <c r="K1" s="498"/>
      <c r="M1" s="494"/>
      <c r="N1" s="494"/>
      <c r="O1" s="494"/>
      <c r="P1" s="494"/>
      <c r="Q1" s="494"/>
      <c r="R1" s="494"/>
      <c r="S1" s="494"/>
      <c r="T1" s="494"/>
      <c r="U1" s="494"/>
      <c r="V1" s="494"/>
      <c r="W1" s="494"/>
    </row>
    <row r="2" spans="1:23" s="5" customFormat="1" ht="38.25" customHeight="1" x14ac:dyDescent="0.25">
      <c r="A2" s="16" t="s">
        <v>513</v>
      </c>
      <c r="B2" s="8"/>
      <c r="C2" s="499" t="s">
        <v>0</v>
      </c>
      <c r="D2" s="500"/>
      <c r="E2" s="499" t="s">
        <v>2</v>
      </c>
      <c r="F2" s="500"/>
      <c r="G2" s="499" t="s">
        <v>1</v>
      </c>
      <c r="H2" s="500"/>
      <c r="I2" s="501" t="s">
        <v>3</v>
      </c>
      <c r="J2" s="502"/>
      <c r="K2" s="48" t="s">
        <v>4</v>
      </c>
      <c r="N2" s="88"/>
      <c r="O2" s="88"/>
      <c r="P2" s="88"/>
      <c r="Q2" s="88"/>
      <c r="R2" s="88"/>
      <c r="S2" s="88"/>
      <c r="T2" s="88"/>
      <c r="U2" s="88"/>
      <c r="V2" s="88"/>
      <c r="W2" s="88"/>
    </row>
    <row r="3" spans="1:23" s="5" customFormat="1" ht="13.5" customHeight="1" thickBot="1" x14ac:dyDescent="0.25">
      <c r="A3" s="47"/>
      <c r="B3" s="51"/>
      <c r="C3" s="52" t="s">
        <v>21</v>
      </c>
      <c r="D3" s="52" t="s">
        <v>22</v>
      </c>
      <c r="E3" s="52" t="s">
        <v>21</v>
      </c>
      <c r="F3" s="52" t="s">
        <v>22</v>
      </c>
      <c r="G3" s="52" t="s">
        <v>21</v>
      </c>
      <c r="H3" s="52" t="s">
        <v>22</v>
      </c>
      <c r="I3" s="137" t="s">
        <v>21</v>
      </c>
      <c r="J3" s="137" t="s">
        <v>22</v>
      </c>
      <c r="K3" s="45"/>
      <c r="M3" s="64"/>
    </row>
    <row r="4" spans="1:23" x14ac:dyDescent="0.2">
      <c r="A4" s="385" t="s">
        <v>517</v>
      </c>
      <c r="B4" s="9"/>
      <c r="C4" s="488"/>
      <c r="D4" s="489"/>
      <c r="E4" s="489"/>
      <c r="F4" s="489"/>
      <c r="G4" s="489"/>
      <c r="H4" s="489"/>
      <c r="I4" s="489"/>
      <c r="J4" s="489"/>
      <c r="K4" s="490"/>
    </row>
    <row r="5" spans="1:23" ht="25.5" x14ac:dyDescent="0.2">
      <c r="A5" s="17" t="s">
        <v>10</v>
      </c>
      <c r="B5" s="13" t="s">
        <v>9</v>
      </c>
      <c r="C5" s="485"/>
      <c r="D5" s="486"/>
      <c r="E5" s="486"/>
      <c r="F5" s="486"/>
      <c r="G5" s="486"/>
      <c r="H5" s="486"/>
      <c r="I5" s="486"/>
      <c r="J5" s="486"/>
      <c r="K5" s="487"/>
    </row>
    <row r="6" spans="1:23" x14ac:dyDescent="0.2">
      <c r="A6" s="19" t="s">
        <v>5</v>
      </c>
      <c r="B6" s="10" t="s">
        <v>8</v>
      </c>
      <c r="C6" s="177"/>
      <c r="D6" s="177"/>
      <c r="E6" s="177"/>
      <c r="F6" s="177"/>
      <c r="G6" s="177"/>
      <c r="H6" s="177"/>
      <c r="I6" s="156"/>
      <c r="J6" s="178"/>
      <c r="K6" s="176" t="s">
        <v>514</v>
      </c>
    </row>
    <row r="7" spans="1:23" x14ac:dyDescent="0.2">
      <c r="A7" s="19" t="s">
        <v>11</v>
      </c>
      <c r="B7" s="12" t="s">
        <v>6</v>
      </c>
      <c r="C7" s="177">
        <v>3</v>
      </c>
      <c r="D7" s="177">
        <v>3</v>
      </c>
      <c r="E7" s="177"/>
      <c r="F7" s="177"/>
      <c r="G7" s="177">
        <v>4</v>
      </c>
      <c r="H7" s="177">
        <v>3</v>
      </c>
      <c r="I7" s="156">
        <v>7</v>
      </c>
      <c r="J7" s="178">
        <v>6</v>
      </c>
      <c r="K7" s="176">
        <f t="shared" ref="K7" si="0">SUM(C7:J7)</f>
        <v>26</v>
      </c>
    </row>
    <row r="8" spans="1:23" ht="25.5" x14ac:dyDescent="0.2">
      <c r="A8" s="19" t="s">
        <v>12</v>
      </c>
      <c r="B8" s="12">
        <v>41.43</v>
      </c>
      <c r="C8" s="177"/>
      <c r="D8" s="177"/>
      <c r="E8" s="177"/>
      <c r="F8" s="177"/>
      <c r="G8" s="177"/>
      <c r="H8" s="177"/>
      <c r="I8" s="156"/>
      <c r="J8" s="178"/>
      <c r="K8" s="176" t="s">
        <v>514</v>
      </c>
    </row>
    <row r="9" spans="1:23" ht="25.5" x14ac:dyDescent="0.2">
      <c r="A9" s="19" t="s">
        <v>13</v>
      </c>
      <c r="B9" s="12" t="s">
        <v>7</v>
      </c>
      <c r="C9" s="177"/>
      <c r="D9" s="177"/>
      <c r="E9" s="177"/>
      <c r="F9" s="177"/>
      <c r="G9" s="177"/>
      <c r="H9" s="177"/>
      <c r="I9" s="156"/>
      <c r="J9" s="178"/>
      <c r="K9" s="176" t="s">
        <v>514</v>
      </c>
    </row>
    <row r="10" spans="1:23" ht="25.5" x14ac:dyDescent="0.2">
      <c r="A10" s="19" t="s">
        <v>14</v>
      </c>
      <c r="B10" s="12" t="s">
        <v>20</v>
      </c>
      <c r="C10" s="177"/>
      <c r="D10" s="177"/>
      <c r="E10" s="177"/>
      <c r="F10" s="177"/>
      <c r="G10" s="177"/>
      <c r="H10" s="177"/>
      <c r="I10" s="156"/>
      <c r="J10" s="178"/>
      <c r="K10" s="176" t="s">
        <v>514</v>
      </c>
    </row>
    <row r="11" spans="1:23" x14ac:dyDescent="0.2">
      <c r="A11" s="19" t="s">
        <v>15</v>
      </c>
      <c r="B11" s="12">
        <v>62.65</v>
      </c>
      <c r="C11" s="177"/>
      <c r="D11" s="177"/>
      <c r="E11" s="177"/>
      <c r="F11" s="177"/>
      <c r="G11" s="177"/>
      <c r="H11" s="177"/>
      <c r="I11" s="156"/>
      <c r="J11" s="178"/>
      <c r="K11" s="176" t="s">
        <v>514</v>
      </c>
    </row>
    <row r="12" spans="1:23" ht="25.5" x14ac:dyDescent="0.2">
      <c r="A12" s="19" t="s">
        <v>16</v>
      </c>
      <c r="B12" s="12">
        <v>68</v>
      </c>
      <c r="C12" s="177"/>
      <c r="D12" s="177"/>
      <c r="E12" s="177"/>
      <c r="F12" s="177"/>
      <c r="G12" s="177"/>
      <c r="H12" s="177"/>
      <c r="I12" s="156"/>
      <c r="J12" s="178"/>
      <c r="K12" s="176" t="s">
        <v>514</v>
      </c>
    </row>
    <row r="13" spans="1:23" ht="25.5" x14ac:dyDescent="0.2">
      <c r="A13" s="19" t="s">
        <v>17</v>
      </c>
      <c r="B13" s="12">
        <v>74.75</v>
      </c>
      <c r="C13" s="177"/>
      <c r="D13" s="177"/>
      <c r="E13" s="177"/>
      <c r="F13" s="177"/>
      <c r="G13" s="177"/>
      <c r="H13" s="177"/>
      <c r="I13" s="156"/>
      <c r="J13" s="178"/>
      <c r="K13" s="176" t="s">
        <v>514</v>
      </c>
    </row>
    <row r="14" spans="1:23" ht="25.5" x14ac:dyDescent="0.2">
      <c r="A14" s="19" t="s">
        <v>18</v>
      </c>
      <c r="B14" s="12">
        <v>77</v>
      </c>
      <c r="C14" s="177"/>
      <c r="D14" s="177"/>
      <c r="E14" s="177"/>
      <c r="F14" s="177"/>
      <c r="G14" s="177"/>
      <c r="H14" s="177"/>
      <c r="I14" s="156"/>
      <c r="J14" s="178"/>
      <c r="K14" s="176" t="s">
        <v>514</v>
      </c>
    </row>
    <row r="15" spans="1:23" ht="25.5" x14ac:dyDescent="0.2">
      <c r="A15" s="23" t="s">
        <v>19</v>
      </c>
      <c r="B15" s="24">
        <v>81.819999999999993</v>
      </c>
      <c r="C15" s="179"/>
      <c r="D15" s="179"/>
      <c r="E15" s="179"/>
      <c r="F15" s="179"/>
      <c r="G15" s="179"/>
      <c r="H15" s="179"/>
      <c r="I15" s="180"/>
      <c r="J15" s="181"/>
      <c r="K15" s="182" t="s">
        <v>514</v>
      </c>
    </row>
    <row r="16" spans="1:23" x14ac:dyDescent="0.2">
      <c r="A16" s="124" t="s">
        <v>120</v>
      </c>
      <c r="B16" s="185" t="s">
        <v>514</v>
      </c>
      <c r="C16" s="193">
        <f>SUM(C6:C15)</f>
        <v>3</v>
      </c>
      <c r="D16" s="196">
        <f t="shared" ref="D16:J16" si="1">SUM(D6:D15)</f>
        <v>3</v>
      </c>
      <c r="E16" s="196" t="s">
        <v>514</v>
      </c>
      <c r="F16" s="196" t="s">
        <v>514</v>
      </c>
      <c r="G16" s="196">
        <f t="shared" si="1"/>
        <v>4</v>
      </c>
      <c r="H16" s="196">
        <f t="shared" si="1"/>
        <v>3</v>
      </c>
      <c r="I16" s="196">
        <f t="shared" si="1"/>
        <v>7</v>
      </c>
      <c r="J16" s="197">
        <f t="shared" si="1"/>
        <v>6</v>
      </c>
      <c r="K16" s="182">
        <f>SUM(K6:K15)</f>
        <v>26</v>
      </c>
    </row>
    <row r="17" spans="1:11" ht="25.5" x14ac:dyDescent="0.2">
      <c r="A17" s="108" t="s">
        <v>518</v>
      </c>
      <c r="B17" s="9"/>
      <c r="C17" s="488"/>
      <c r="D17" s="489"/>
      <c r="E17" s="489"/>
      <c r="F17" s="489"/>
      <c r="G17" s="489"/>
      <c r="H17" s="489"/>
      <c r="I17" s="489"/>
      <c r="J17" s="489"/>
      <c r="K17" s="490"/>
    </row>
    <row r="18" spans="1:11" ht="25.5" x14ac:dyDescent="0.2">
      <c r="A18" s="17" t="s">
        <v>10</v>
      </c>
      <c r="B18" s="13" t="s">
        <v>9</v>
      </c>
      <c r="C18" s="485"/>
      <c r="D18" s="486"/>
      <c r="E18" s="486"/>
      <c r="F18" s="486"/>
      <c r="G18" s="486"/>
      <c r="H18" s="486"/>
      <c r="I18" s="486"/>
      <c r="J18" s="486"/>
      <c r="K18" s="487"/>
    </row>
    <row r="19" spans="1:11" x14ac:dyDescent="0.2">
      <c r="A19" s="19" t="s">
        <v>5</v>
      </c>
      <c r="B19" s="10" t="s">
        <v>8</v>
      </c>
      <c r="C19" s="177"/>
      <c r="D19" s="177"/>
      <c r="E19" s="177"/>
      <c r="F19" s="177"/>
      <c r="G19" s="177"/>
      <c r="H19" s="177"/>
      <c r="I19" s="156"/>
      <c r="J19" s="178"/>
      <c r="K19" s="176" t="s">
        <v>514</v>
      </c>
    </row>
    <row r="20" spans="1:11" x14ac:dyDescent="0.2">
      <c r="A20" s="19" t="s">
        <v>11</v>
      </c>
      <c r="B20" s="12" t="s">
        <v>6</v>
      </c>
      <c r="C20" s="177"/>
      <c r="D20" s="177"/>
      <c r="E20" s="177"/>
      <c r="F20" s="177"/>
      <c r="G20" s="177"/>
      <c r="H20" s="177"/>
      <c r="I20" s="156"/>
      <c r="J20" s="178"/>
      <c r="K20" s="176" t="s">
        <v>514</v>
      </c>
    </row>
    <row r="21" spans="1:11" ht="25.5" x14ac:dyDescent="0.2">
      <c r="A21" s="19" t="s">
        <v>12</v>
      </c>
      <c r="B21" s="12">
        <v>41.43</v>
      </c>
      <c r="C21" s="177"/>
      <c r="D21" s="177"/>
      <c r="E21" s="177"/>
      <c r="F21" s="177"/>
      <c r="G21" s="177"/>
      <c r="H21" s="177"/>
      <c r="I21" s="156"/>
      <c r="J21" s="178"/>
      <c r="K21" s="176" t="s">
        <v>514</v>
      </c>
    </row>
    <row r="22" spans="1:11" ht="25.5" x14ac:dyDescent="0.2">
      <c r="A22" s="19" t="s">
        <v>13</v>
      </c>
      <c r="B22" s="12" t="s">
        <v>7</v>
      </c>
      <c r="C22" s="177"/>
      <c r="D22" s="177"/>
      <c r="E22" s="177"/>
      <c r="F22" s="177"/>
      <c r="G22" s="177"/>
      <c r="H22" s="177"/>
      <c r="I22" s="156"/>
      <c r="J22" s="178"/>
      <c r="K22" s="176" t="s">
        <v>514</v>
      </c>
    </row>
    <row r="23" spans="1:11" ht="25.5" x14ac:dyDescent="0.2">
      <c r="A23" s="19" t="s">
        <v>14</v>
      </c>
      <c r="B23" s="12" t="s">
        <v>20</v>
      </c>
      <c r="C23" s="177"/>
      <c r="D23" s="177"/>
      <c r="E23" s="177"/>
      <c r="F23" s="177"/>
      <c r="G23" s="177"/>
      <c r="H23" s="177"/>
      <c r="I23" s="156"/>
      <c r="J23" s="178"/>
      <c r="K23" s="176" t="s">
        <v>514</v>
      </c>
    </row>
    <row r="24" spans="1:11" x14ac:dyDescent="0.2">
      <c r="A24" s="19" t="s">
        <v>15</v>
      </c>
      <c r="B24" s="12">
        <v>62.65</v>
      </c>
      <c r="C24" s="177">
        <v>4</v>
      </c>
      <c r="D24" s="177">
        <v>4</v>
      </c>
      <c r="E24" s="177"/>
      <c r="F24" s="177"/>
      <c r="G24" s="177">
        <v>5</v>
      </c>
      <c r="H24" s="177">
        <v>5</v>
      </c>
      <c r="I24" s="156">
        <v>4</v>
      </c>
      <c r="J24" s="178">
        <v>4</v>
      </c>
      <c r="K24" s="176">
        <f t="shared" ref="K24" si="2">SUM(C24:J24)</f>
        <v>26</v>
      </c>
    </row>
    <row r="25" spans="1:11" ht="25.5" x14ac:dyDescent="0.2">
      <c r="A25" s="19" t="s">
        <v>16</v>
      </c>
      <c r="B25" s="12">
        <v>68</v>
      </c>
      <c r="C25" s="177"/>
      <c r="D25" s="177"/>
      <c r="E25" s="177"/>
      <c r="F25" s="177"/>
      <c r="G25" s="177"/>
      <c r="H25" s="177"/>
      <c r="I25" s="156"/>
      <c r="J25" s="178"/>
      <c r="K25" s="176" t="s">
        <v>514</v>
      </c>
    </row>
    <row r="26" spans="1:11" ht="25.5" x14ac:dyDescent="0.2">
      <c r="A26" s="19" t="s">
        <v>17</v>
      </c>
      <c r="B26" s="12">
        <v>74.75</v>
      </c>
      <c r="C26" s="177"/>
      <c r="D26" s="177"/>
      <c r="E26" s="177"/>
      <c r="F26" s="177"/>
      <c r="G26" s="177"/>
      <c r="H26" s="177"/>
      <c r="I26" s="156"/>
      <c r="J26" s="178"/>
      <c r="K26" s="176" t="s">
        <v>514</v>
      </c>
    </row>
    <row r="27" spans="1:11" ht="25.5" x14ac:dyDescent="0.2">
      <c r="A27" s="19" t="s">
        <v>18</v>
      </c>
      <c r="B27" s="12">
        <v>77</v>
      </c>
      <c r="C27" s="177"/>
      <c r="D27" s="177"/>
      <c r="E27" s="177"/>
      <c r="F27" s="177"/>
      <c r="G27" s="177"/>
      <c r="H27" s="177"/>
      <c r="I27" s="156"/>
      <c r="J27" s="178"/>
      <c r="K27" s="176" t="s">
        <v>514</v>
      </c>
    </row>
    <row r="28" spans="1:11" ht="25.5" x14ac:dyDescent="0.2">
      <c r="A28" s="23" t="s">
        <v>19</v>
      </c>
      <c r="B28" s="24">
        <v>81.819999999999993</v>
      </c>
      <c r="C28" s="179"/>
      <c r="D28" s="179"/>
      <c r="E28" s="179"/>
      <c r="F28" s="179"/>
      <c r="G28" s="179"/>
      <c r="H28" s="179"/>
      <c r="I28" s="180"/>
      <c r="J28" s="181"/>
      <c r="K28" s="182" t="s">
        <v>514</v>
      </c>
    </row>
    <row r="29" spans="1:11" x14ac:dyDescent="0.2">
      <c r="A29" s="124" t="s">
        <v>120</v>
      </c>
      <c r="B29" s="185" t="s">
        <v>514</v>
      </c>
      <c r="C29" s="193">
        <f>SUM(C19:C28)</f>
        <v>4</v>
      </c>
      <c r="D29" s="196">
        <f t="shared" ref="D29:J29" si="3">SUM(D19:D28)</f>
        <v>4</v>
      </c>
      <c r="E29" s="196" t="s">
        <v>514</v>
      </c>
      <c r="F29" s="196" t="s">
        <v>514</v>
      </c>
      <c r="G29" s="196">
        <f t="shared" si="3"/>
        <v>5</v>
      </c>
      <c r="H29" s="196">
        <f t="shared" si="3"/>
        <v>5</v>
      </c>
      <c r="I29" s="196">
        <f t="shared" si="3"/>
        <v>4</v>
      </c>
      <c r="J29" s="197">
        <f t="shared" si="3"/>
        <v>4</v>
      </c>
      <c r="K29" s="182">
        <f>SUM(K19:K28)</f>
        <v>26</v>
      </c>
    </row>
    <row r="30" spans="1:11" ht="29.25" customHeight="1" x14ac:dyDescent="0.2">
      <c r="A30" s="385" t="s">
        <v>519</v>
      </c>
      <c r="B30" s="9"/>
      <c r="C30" s="488"/>
      <c r="D30" s="489"/>
      <c r="E30" s="489"/>
      <c r="F30" s="489"/>
      <c r="G30" s="489"/>
      <c r="H30" s="489"/>
      <c r="I30" s="489"/>
      <c r="J30" s="489"/>
      <c r="K30" s="490"/>
    </row>
    <row r="31" spans="1:11" ht="25.5" x14ac:dyDescent="0.2">
      <c r="A31" s="17" t="s">
        <v>10</v>
      </c>
      <c r="B31" s="13" t="s">
        <v>9</v>
      </c>
      <c r="C31" s="485"/>
      <c r="D31" s="486"/>
      <c r="E31" s="486"/>
      <c r="F31" s="486"/>
      <c r="G31" s="486"/>
      <c r="H31" s="486"/>
      <c r="I31" s="486"/>
      <c r="J31" s="486"/>
      <c r="K31" s="487"/>
    </row>
    <row r="32" spans="1:11" x14ac:dyDescent="0.2">
      <c r="A32" s="19" t="s">
        <v>5</v>
      </c>
      <c r="B32" s="10" t="s">
        <v>8</v>
      </c>
      <c r="C32" s="177"/>
      <c r="D32" s="177"/>
      <c r="E32" s="177"/>
      <c r="F32" s="177"/>
      <c r="G32" s="177"/>
      <c r="H32" s="177"/>
      <c r="I32" s="156"/>
      <c r="J32" s="178"/>
      <c r="K32" s="176" t="s">
        <v>514</v>
      </c>
    </row>
    <row r="33" spans="1:13" x14ac:dyDescent="0.2">
      <c r="A33" s="19" t="s">
        <v>11</v>
      </c>
      <c r="B33" s="12" t="s">
        <v>6</v>
      </c>
      <c r="C33" s="177"/>
      <c r="D33" s="177"/>
      <c r="E33" s="177"/>
      <c r="F33" s="177"/>
      <c r="G33" s="177"/>
      <c r="H33" s="177"/>
      <c r="I33" s="156"/>
      <c r="J33" s="178"/>
      <c r="K33" s="176" t="s">
        <v>514</v>
      </c>
    </row>
    <row r="34" spans="1:13" ht="25.5" x14ac:dyDescent="0.2">
      <c r="A34" s="19" t="s">
        <v>12</v>
      </c>
      <c r="B34" s="12">
        <v>41.43</v>
      </c>
      <c r="C34" s="177"/>
      <c r="D34" s="177"/>
      <c r="E34" s="177"/>
      <c r="F34" s="177"/>
      <c r="G34" s="177"/>
      <c r="H34" s="177"/>
      <c r="I34" s="156"/>
      <c r="J34" s="178"/>
      <c r="K34" s="176" t="s">
        <v>514</v>
      </c>
    </row>
    <row r="35" spans="1:13" ht="25.5" x14ac:dyDescent="0.2">
      <c r="A35" s="19" t="s">
        <v>13</v>
      </c>
      <c r="B35" s="12" t="s">
        <v>7</v>
      </c>
      <c r="C35" s="177"/>
      <c r="D35" s="177"/>
      <c r="E35" s="177"/>
      <c r="F35" s="177"/>
      <c r="G35" s="177"/>
      <c r="H35" s="177"/>
      <c r="I35" s="156"/>
      <c r="J35" s="178"/>
      <c r="K35" s="176" t="s">
        <v>514</v>
      </c>
    </row>
    <row r="36" spans="1:13" ht="25.5" x14ac:dyDescent="0.2">
      <c r="A36" s="19" t="s">
        <v>14</v>
      </c>
      <c r="B36" s="12" t="s">
        <v>20</v>
      </c>
      <c r="C36" s="177">
        <v>1</v>
      </c>
      <c r="D36" s="177">
        <v>1</v>
      </c>
      <c r="E36" s="177"/>
      <c r="F36" s="177"/>
      <c r="G36" s="177">
        <v>3</v>
      </c>
      <c r="H36" s="177">
        <v>3</v>
      </c>
      <c r="I36" s="156"/>
      <c r="J36" s="178"/>
      <c r="K36" s="176">
        <f t="shared" ref="K36:K41" si="4">SUM(C36:J36)</f>
        <v>8</v>
      </c>
    </row>
    <row r="37" spans="1:13" x14ac:dyDescent="0.2">
      <c r="A37" s="19" t="s">
        <v>15</v>
      </c>
      <c r="B37" s="12">
        <v>62.65</v>
      </c>
      <c r="C37" s="177"/>
      <c r="D37" s="177"/>
      <c r="E37" s="177"/>
      <c r="F37" s="177"/>
      <c r="G37" s="177"/>
      <c r="H37" s="177"/>
      <c r="I37" s="156"/>
      <c r="J37" s="178"/>
      <c r="K37" s="176" t="s">
        <v>514</v>
      </c>
    </row>
    <row r="38" spans="1:13" ht="25.5" x14ac:dyDescent="0.2">
      <c r="A38" s="19" t="s">
        <v>16</v>
      </c>
      <c r="B38" s="12">
        <v>68</v>
      </c>
      <c r="C38" s="177"/>
      <c r="D38" s="177"/>
      <c r="E38" s="177"/>
      <c r="F38" s="177"/>
      <c r="G38" s="177"/>
      <c r="H38" s="177"/>
      <c r="I38" s="156"/>
      <c r="J38" s="178"/>
      <c r="K38" s="176" t="s">
        <v>514</v>
      </c>
    </row>
    <row r="39" spans="1:13" ht="25.5" x14ac:dyDescent="0.2">
      <c r="A39" s="19" t="s">
        <v>17</v>
      </c>
      <c r="B39" s="12">
        <v>74.75</v>
      </c>
      <c r="C39" s="177"/>
      <c r="D39" s="177"/>
      <c r="E39" s="177"/>
      <c r="F39" s="177"/>
      <c r="G39" s="177"/>
      <c r="H39" s="177"/>
      <c r="I39" s="156"/>
      <c r="J39" s="178"/>
      <c r="K39" s="176" t="s">
        <v>514</v>
      </c>
    </row>
    <row r="40" spans="1:13" ht="25.5" x14ac:dyDescent="0.2">
      <c r="A40" s="19" t="s">
        <v>18</v>
      </c>
      <c r="B40" s="12">
        <v>77</v>
      </c>
      <c r="C40" s="177"/>
      <c r="D40" s="177"/>
      <c r="E40" s="177"/>
      <c r="F40" s="177"/>
      <c r="G40" s="177"/>
      <c r="H40" s="177"/>
      <c r="I40" s="156"/>
      <c r="J40" s="178"/>
      <c r="K40" s="176" t="s">
        <v>514</v>
      </c>
    </row>
    <row r="41" spans="1:13" ht="25.5" x14ac:dyDescent="0.2">
      <c r="A41" s="23" t="s">
        <v>19</v>
      </c>
      <c r="B41" s="24">
        <v>81.819999999999993</v>
      </c>
      <c r="C41" s="179">
        <v>2</v>
      </c>
      <c r="D41" s="179">
        <v>1</v>
      </c>
      <c r="E41" s="179"/>
      <c r="F41" s="179"/>
      <c r="G41" s="179">
        <v>2</v>
      </c>
      <c r="H41" s="179">
        <v>1</v>
      </c>
      <c r="I41" s="180">
        <v>2</v>
      </c>
      <c r="J41" s="181">
        <v>2</v>
      </c>
      <c r="K41" s="182">
        <f t="shared" si="4"/>
        <v>10</v>
      </c>
    </row>
    <row r="42" spans="1:13" ht="13.5" thickBot="1" x14ac:dyDescent="0.25">
      <c r="A42" s="124" t="s">
        <v>120</v>
      </c>
      <c r="B42" s="185" t="s">
        <v>514</v>
      </c>
      <c r="C42" s="193">
        <f>SUM(C32:C41)</f>
        <v>3</v>
      </c>
      <c r="D42" s="196">
        <f t="shared" ref="D42:J42" si="5">SUM(D32:D41)</f>
        <v>2</v>
      </c>
      <c r="E42" s="196" t="s">
        <v>514</v>
      </c>
      <c r="F42" s="196" t="s">
        <v>514</v>
      </c>
      <c r="G42" s="196">
        <f t="shared" si="5"/>
        <v>5</v>
      </c>
      <c r="H42" s="196">
        <f t="shared" si="5"/>
        <v>4</v>
      </c>
      <c r="I42" s="196">
        <f t="shared" si="5"/>
        <v>2</v>
      </c>
      <c r="J42" s="197">
        <f t="shared" si="5"/>
        <v>2</v>
      </c>
      <c r="K42" s="182">
        <f>SUM(K32:K41)</f>
        <v>18</v>
      </c>
    </row>
    <row r="43" spans="1:13" s="6" customFormat="1" ht="25.5" customHeight="1" x14ac:dyDescent="0.2">
      <c r="A43" s="123" t="s">
        <v>520</v>
      </c>
      <c r="B43" s="491"/>
      <c r="C43" s="492"/>
      <c r="D43" s="492"/>
      <c r="E43" s="492"/>
      <c r="F43" s="492"/>
      <c r="G43" s="492"/>
      <c r="H43" s="492"/>
      <c r="I43" s="492"/>
      <c r="J43" s="492"/>
      <c r="K43" s="493"/>
      <c r="M43" s="64"/>
    </row>
    <row r="44" spans="1:13" s="2" customFormat="1" ht="26.25" customHeight="1" x14ac:dyDescent="0.2">
      <c r="A44" s="17" t="s">
        <v>10</v>
      </c>
      <c r="B44" s="13" t="s">
        <v>9</v>
      </c>
      <c r="C44" s="485"/>
      <c r="D44" s="486"/>
      <c r="E44" s="486"/>
      <c r="F44" s="486"/>
      <c r="G44" s="486"/>
      <c r="H44" s="486"/>
      <c r="I44" s="486"/>
      <c r="J44" s="486"/>
      <c r="K44" s="487"/>
    </row>
    <row r="45" spans="1:13" x14ac:dyDescent="0.2">
      <c r="A45" s="19" t="s">
        <v>5</v>
      </c>
      <c r="B45" s="10" t="s">
        <v>8</v>
      </c>
      <c r="C45" s="177"/>
      <c r="D45" s="177"/>
      <c r="E45" s="177"/>
      <c r="F45" s="177"/>
      <c r="G45" s="177"/>
      <c r="H45" s="177"/>
      <c r="I45" s="156"/>
      <c r="J45" s="178"/>
      <c r="K45" s="176" t="s">
        <v>514</v>
      </c>
    </row>
    <row r="46" spans="1:13" x14ac:dyDescent="0.2">
      <c r="A46" s="19" t="s">
        <v>11</v>
      </c>
      <c r="B46" s="12" t="s">
        <v>6</v>
      </c>
      <c r="C46" s="177">
        <v>2</v>
      </c>
      <c r="D46" s="177">
        <v>1</v>
      </c>
      <c r="E46" s="177"/>
      <c r="F46" s="177"/>
      <c r="G46" s="177">
        <v>2</v>
      </c>
      <c r="H46" s="177">
        <v>1</v>
      </c>
      <c r="I46" s="156">
        <v>2</v>
      </c>
      <c r="J46" s="178">
        <v>2</v>
      </c>
      <c r="K46" s="176">
        <f t="shared" ref="K46" si="6">SUM(C46:J46)</f>
        <v>10</v>
      </c>
    </row>
    <row r="47" spans="1:13" ht="25.5" x14ac:dyDescent="0.2">
      <c r="A47" s="19" t="s">
        <v>12</v>
      </c>
      <c r="B47" s="12">
        <v>41.43</v>
      </c>
      <c r="C47" s="177"/>
      <c r="D47" s="177"/>
      <c r="E47" s="177"/>
      <c r="F47" s="177"/>
      <c r="G47" s="177"/>
      <c r="H47" s="177"/>
      <c r="I47" s="156"/>
      <c r="J47" s="178"/>
      <c r="K47" s="176" t="s">
        <v>514</v>
      </c>
    </row>
    <row r="48" spans="1:13" ht="25.5" x14ac:dyDescent="0.2">
      <c r="A48" s="19" t="s">
        <v>13</v>
      </c>
      <c r="B48" s="12" t="s">
        <v>7</v>
      </c>
      <c r="C48" s="177"/>
      <c r="D48" s="177"/>
      <c r="E48" s="177"/>
      <c r="F48" s="177"/>
      <c r="G48" s="177"/>
      <c r="H48" s="177"/>
      <c r="I48" s="156"/>
      <c r="J48" s="178"/>
      <c r="K48" s="176" t="s">
        <v>514</v>
      </c>
    </row>
    <row r="49" spans="1:11" ht="25.5" x14ac:dyDescent="0.2">
      <c r="A49" s="19" t="s">
        <v>14</v>
      </c>
      <c r="B49" s="12" t="s">
        <v>20</v>
      </c>
      <c r="C49" s="177"/>
      <c r="D49" s="177"/>
      <c r="E49" s="177"/>
      <c r="F49" s="177"/>
      <c r="G49" s="177"/>
      <c r="H49" s="177"/>
      <c r="I49" s="156"/>
      <c r="J49" s="178"/>
      <c r="K49" s="176" t="s">
        <v>514</v>
      </c>
    </row>
    <row r="50" spans="1:11" x14ac:dyDescent="0.2">
      <c r="A50" s="19" t="s">
        <v>15</v>
      </c>
      <c r="B50" s="12">
        <v>62.65</v>
      </c>
      <c r="C50" s="177"/>
      <c r="D50" s="177"/>
      <c r="E50" s="177"/>
      <c r="F50" s="177"/>
      <c r="G50" s="177"/>
      <c r="H50" s="177"/>
      <c r="I50" s="156"/>
      <c r="J50" s="178"/>
      <c r="K50" s="176" t="s">
        <v>514</v>
      </c>
    </row>
    <row r="51" spans="1:11" ht="25.5" x14ac:dyDescent="0.2">
      <c r="A51" s="19" t="s">
        <v>16</v>
      </c>
      <c r="B51" s="12">
        <v>68</v>
      </c>
      <c r="C51" s="177"/>
      <c r="D51" s="177"/>
      <c r="E51" s="177"/>
      <c r="F51" s="177"/>
      <c r="G51" s="177"/>
      <c r="H51" s="177"/>
      <c r="I51" s="156"/>
      <c r="J51" s="178"/>
      <c r="K51" s="176" t="s">
        <v>514</v>
      </c>
    </row>
    <row r="52" spans="1:11" ht="25.5" x14ac:dyDescent="0.2">
      <c r="A52" s="19" t="s">
        <v>17</v>
      </c>
      <c r="B52" s="12">
        <v>74.75</v>
      </c>
      <c r="C52" s="177"/>
      <c r="D52" s="177"/>
      <c r="E52" s="177"/>
      <c r="F52" s="177"/>
      <c r="G52" s="177"/>
      <c r="H52" s="177"/>
      <c r="I52" s="156"/>
      <c r="J52" s="178"/>
      <c r="K52" s="176" t="s">
        <v>514</v>
      </c>
    </row>
    <row r="53" spans="1:11" ht="25.5" x14ac:dyDescent="0.2">
      <c r="A53" s="19" t="s">
        <v>18</v>
      </c>
      <c r="B53" s="12">
        <v>77</v>
      </c>
      <c r="C53" s="177"/>
      <c r="D53" s="177"/>
      <c r="E53" s="177"/>
      <c r="F53" s="177"/>
      <c r="G53" s="177"/>
      <c r="H53" s="177"/>
      <c r="I53" s="156"/>
      <c r="J53" s="178"/>
      <c r="K53" s="176" t="s">
        <v>514</v>
      </c>
    </row>
    <row r="54" spans="1:11" ht="25.5" x14ac:dyDescent="0.2">
      <c r="A54" s="19" t="s">
        <v>19</v>
      </c>
      <c r="B54" s="12">
        <v>81.819999999999993</v>
      </c>
      <c r="C54" s="177"/>
      <c r="D54" s="177"/>
      <c r="E54" s="177"/>
      <c r="F54" s="177"/>
      <c r="G54" s="177"/>
      <c r="H54" s="177"/>
      <c r="I54" s="156"/>
      <c r="J54" s="178"/>
      <c r="K54" s="176" t="s">
        <v>514</v>
      </c>
    </row>
    <row r="55" spans="1:11" x14ac:dyDescent="0.2">
      <c r="A55" s="124" t="s">
        <v>120</v>
      </c>
      <c r="B55" s="192" t="s">
        <v>514</v>
      </c>
      <c r="C55" s="193">
        <f>SUM(C45:C54)</f>
        <v>2</v>
      </c>
      <c r="D55" s="193">
        <f t="shared" ref="D55:J55" si="7">SUM(D45:D54)</f>
        <v>1</v>
      </c>
      <c r="E55" s="193" t="s">
        <v>514</v>
      </c>
      <c r="F55" s="193" t="s">
        <v>514</v>
      </c>
      <c r="G55" s="193">
        <f t="shared" si="7"/>
        <v>2</v>
      </c>
      <c r="H55" s="193">
        <f t="shared" si="7"/>
        <v>1</v>
      </c>
      <c r="I55" s="193">
        <f t="shared" si="7"/>
        <v>2</v>
      </c>
      <c r="J55" s="194">
        <f t="shared" si="7"/>
        <v>2</v>
      </c>
      <c r="K55" s="176">
        <f>SUM(K45:K54)</f>
        <v>10</v>
      </c>
    </row>
    <row r="56" spans="1:11" x14ac:dyDescent="0.2">
      <c r="A56" s="108" t="s">
        <v>521</v>
      </c>
      <c r="B56" s="9"/>
      <c r="C56" s="488"/>
      <c r="D56" s="489"/>
      <c r="E56" s="489"/>
      <c r="F56" s="489"/>
      <c r="G56" s="489"/>
      <c r="H56" s="489"/>
      <c r="I56" s="489"/>
      <c r="J56" s="489"/>
      <c r="K56" s="490"/>
    </row>
    <row r="57" spans="1:11" ht="25.5" x14ac:dyDescent="0.2">
      <c r="A57" s="17" t="s">
        <v>10</v>
      </c>
      <c r="B57" s="13" t="s">
        <v>9</v>
      </c>
      <c r="C57" s="485"/>
      <c r="D57" s="486"/>
      <c r="E57" s="486"/>
      <c r="F57" s="486"/>
      <c r="G57" s="486"/>
      <c r="H57" s="486"/>
      <c r="I57" s="486"/>
      <c r="J57" s="486"/>
      <c r="K57" s="487"/>
    </row>
    <row r="58" spans="1:11" x14ac:dyDescent="0.2">
      <c r="A58" s="19" t="s">
        <v>5</v>
      </c>
      <c r="B58" s="10" t="s">
        <v>8</v>
      </c>
      <c r="C58" s="177"/>
      <c r="D58" s="177"/>
      <c r="E58" s="177"/>
      <c r="F58" s="177"/>
      <c r="G58" s="177"/>
      <c r="H58" s="177"/>
      <c r="I58" s="156"/>
      <c r="J58" s="178"/>
      <c r="K58" s="176" t="s">
        <v>514</v>
      </c>
    </row>
    <row r="59" spans="1:11" x14ac:dyDescent="0.2">
      <c r="A59" s="19" t="s">
        <v>11</v>
      </c>
      <c r="B59" s="12" t="s">
        <v>6</v>
      </c>
      <c r="C59" s="177"/>
      <c r="D59" s="177"/>
      <c r="E59" s="177"/>
      <c r="F59" s="177"/>
      <c r="G59" s="177"/>
      <c r="H59" s="177"/>
      <c r="I59" s="156"/>
      <c r="J59" s="178"/>
      <c r="K59" s="176" t="s">
        <v>514</v>
      </c>
    </row>
    <row r="60" spans="1:11" ht="25.5" x14ac:dyDescent="0.2">
      <c r="A60" s="19" t="s">
        <v>12</v>
      </c>
      <c r="B60" s="12">
        <v>41.43</v>
      </c>
      <c r="C60" s="177"/>
      <c r="D60" s="177"/>
      <c r="E60" s="177"/>
      <c r="F60" s="177"/>
      <c r="G60" s="177"/>
      <c r="H60" s="177"/>
      <c r="I60" s="156"/>
      <c r="J60" s="178"/>
      <c r="K60" s="176" t="s">
        <v>514</v>
      </c>
    </row>
    <row r="61" spans="1:11" ht="25.5" x14ac:dyDescent="0.2">
      <c r="A61" s="19" t="s">
        <v>13</v>
      </c>
      <c r="B61" s="12" t="s">
        <v>7</v>
      </c>
      <c r="C61" s="177">
        <v>3</v>
      </c>
      <c r="D61" s="177">
        <v>3</v>
      </c>
      <c r="E61" s="177"/>
      <c r="F61" s="177"/>
      <c r="G61" s="177"/>
      <c r="H61" s="177"/>
      <c r="I61" s="156"/>
      <c r="J61" s="178"/>
      <c r="K61" s="176">
        <f t="shared" ref="K61:K65" si="8">SUM(C61:J61)</f>
        <v>6</v>
      </c>
    </row>
    <row r="62" spans="1:11" ht="25.5" x14ac:dyDescent="0.2">
      <c r="A62" s="19" t="s">
        <v>14</v>
      </c>
      <c r="B62" s="12" t="s">
        <v>20</v>
      </c>
      <c r="C62" s="177">
        <v>2</v>
      </c>
      <c r="D62" s="177"/>
      <c r="E62" s="177"/>
      <c r="F62" s="177"/>
      <c r="G62" s="177"/>
      <c r="H62" s="177"/>
      <c r="I62" s="156"/>
      <c r="J62" s="178"/>
      <c r="K62" s="176">
        <f t="shared" si="8"/>
        <v>2</v>
      </c>
    </row>
    <row r="63" spans="1:11" x14ac:dyDescent="0.2">
      <c r="A63" s="19" t="s">
        <v>15</v>
      </c>
      <c r="B63" s="12">
        <v>62.65</v>
      </c>
      <c r="C63" s="177"/>
      <c r="D63" s="177"/>
      <c r="E63" s="177"/>
      <c r="F63" s="177"/>
      <c r="G63" s="177"/>
      <c r="H63" s="177"/>
      <c r="I63" s="156"/>
      <c r="J63" s="178"/>
      <c r="K63" s="176" t="s">
        <v>514</v>
      </c>
    </row>
    <row r="64" spans="1:11" ht="25.5" x14ac:dyDescent="0.2">
      <c r="A64" s="19" t="s">
        <v>16</v>
      </c>
      <c r="B64" s="12">
        <v>68</v>
      </c>
      <c r="C64" s="177"/>
      <c r="D64" s="177"/>
      <c r="E64" s="177"/>
      <c r="F64" s="177"/>
      <c r="G64" s="177"/>
      <c r="H64" s="177"/>
      <c r="I64" s="156"/>
      <c r="J64" s="178"/>
      <c r="K64" s="176" t="s">
        <v>514</v>
      </c>
    </row>
    <row r="65" spans="1:11" ht="25.5" x14ac:dyDescent="0.2">
      <c r="A65" s="19" t="s">
        <v>17</v>
      </c>
      <c r="B65" s="12">
        <v>74.75</v>
      </c>
      <c r="C65" s="177">
        <v>1</v>
      </c>
      <c r="D65" s="177">
        <v>1</v>
      </c>
      <c r="E65" s="177">
        <v>1</v>
      </c>
      <c r="F65" s="177"/>
      <c r="G65" s="177">
        <v>3</v>
      </c>
      <c r="H65" s="177">
        <v>1</v>
      </c>
      <c r="I65" s="156">
        <v>1</v>
      </c>
      <c r="J65" s="178">
        <v>1</v>
      </c>
      <c r="K65" s="176">
        <f t="shared" si="8"/>
        <v>9</v>
      </c>
    </row>
    <row r="66" spans="1:11" ht="25.5" x14ac:dyDescent="0.2">
      <c r="A66" s="19" t="s">
        <v>18</v>
      </c>
      <c r="B66" s="12">
        <v>77</v>
      </c>
      <c r="C66" s="177"/>
      <c r="D66" s="177"/>
      <c r="E66" s="177"/>
      <c r="F66" s="177"/>
      <c r="G66" s="177"/>
      <c r="H66" s="177"/>
      <c r="I66" s="156"/>
      <c r="J66" s="178"/>
      <c r="K66" s="176" t="s">
        <v>514</v>
      </c>
    </row>
    <row r="67" spans="1:11" ht="25.5" x14ac:dyDescent="0.2">
      <c r="A67" s="23" t="s">
        <v>19</v>
      </c>
      <c r="B67" s="24">
        <v>81.819999999999993</v>
      </c>
      <c r="C67" s="179"/>
      <c r="D67" s="179"/>
      <c r="E67" s="179"/>
      <c r="F67" s="179"/>
      <c r="G67" s="179"/>
      <c r="H67" s="179"/>
      <c r="I67" s="180"/>
      <c r="J67" s="181"/>
      <c r="K67" s="182" t="s">
        <v>514</v>
      </c>
    </row>
    <row r="68" spans="1:11" x14ac:dyDescent="0.2">
      <c r="A68" s="124" t="s">
        <v>120</v>
      </c>
      <c r="B68" s="185" t="s">
        <v>514</v>
      </c>
      <c r="C68" s="193">
        <f>SUM(C58:C67)</f>
        <v>6</v>
      </c>
      <c r="D68" s="196">
        <f t="shared" ref="D68:J68" si="9">SUM(D58:D67)</f>
        <v>4</v>
      </c>
      <c r="E68" s="196">
        <f t="shared" si="9"/>
        <v>1</v>
      </c>
      <c r="F68" s="196" t="s">
        <v>514</v>
      </c>
      <c r="G68" s="196">
        <f t="shared" si="9"/>
        <v>3</v>
      </c>
      <c r="H68" s="196">
        <f t="shared" si="9"/>
        <v>1</v>
      </c>
      <c r="I68" s="196">
        <f t="shared" si="9"/>
        <v>1</v>
      </c>
      <c r="J68" s="197">
        <f t="shared" si="9"/>
        <v>1</v>
      </c>
      <c r="K68" s="182">
        <f>SUM(K58:K67)</f>
        <v>17</v>
      </c>
    </row>
    <row r="69" spans="1:11" ht="25.5" x14ac:dyDescent="0.2">
      <c r="A69" s="108" t="s">
        <v>522</v>
      </c>
      <c r="B69" s="9"/>
      <c r="C69" s="488"/>
      <c r="D69" s="489"/>
      <c r="E69" s="489"/>
      <c r="F69" s="489"/>
      <c r="G69" s="489"/>
      <c r="H69" s="489"/>
      <c r="I69" s="489"/>
      <c r="J69" s="489"/>
      <c r="K69" s="490"/>
    </row>
    <row r="70" spans="1:11" ht="25.5" x14ac:dyDescent="0.2">
      <c r="A70" s="17" t="s">
        <v>10</v>
      </c>
      <c r="B70" s="13" t="s">
        <v>9</v>
      </c>
      <c r="C70" s="485"/>
      <c r="D70" s="486"/>
      <c r="E70" s="486"/>
      <c r="F70" s="486"/>
      <c r="G70" s="486"/>
      <c r="H70" s="486"/>
      <c r="I70" s="486"/>
      <c r="J70" s="486"/>
      <c r="K70" s="487"/>
    </row>
    <row r="71" spans="1:11" x14ac:dyDescent="0.2">
      <c r="A71" s="19" t="s">
        <v>5</v>
      </c>
      <c r="B71" s="10" t="s">
        <v>8</v>
      </c>
      <c r="C71" s="177"/>
      <c r="D71" s="177"/>
      <c r="E71" s="177"/>
      <c r="F71" s="177"/>
      <c r="G71" s="177"/>
      <c r="H71" s="177"/>
      <c r="I71" s="156"/>
      <c r="J71" s="178"/>
      <c r="K71" s="176" t="s">
        <v>514</v>
      </c>
    </row>
    <row r="72" spans="1:11" x14ac:dyDescent="0.2">
      <c r="A72" s="19" t="s">
        <v>11</v>
      </c>
      <c r="B72" s="12" t="s">
        <v>6</v>
      </c>
      <c r="C72" s="177">
        <v>3</v>
      </c>
      <c r="D72" s="177">
        <v>2</v>
      </c>
      <c r="E72" s="177"/>
      <c r="F72" s="177"/>
      <c r="G72" s="177">
        <v>1</v>
      </c>
      <c r="H72" s="177"/>
      <c r="I72" s="156"/>
      <c r="J72" s="178"/>
      <c r="K72" s="176">
        <f t="shared" ref="K72" si="10">SUM(C72:J72)</f>
        <v>6</v>
      </c>
    </row>
    <row r="73" spans="1:11" ht="25.5" x14ac:dyDescent="0.2">
      <c r="A73" s="19" t="s">
        <v>12</v>
      </c>
      <c r="B73" s="12">
        <v>41.43</v>
      </c>
      <c r="C73" s="177"/>
      <c r="D73" s="177"/>
      <c r="E73" s="177"/>
      <c r="F73" s="177"/>
      <c r="G73" s="177"/>
      <c r="H73" s="177"/>
      <c r="I73" s="156"/>
      <c r="J73" s="178"/>
      <c r="K73" s="176" t="s">
        <v>514</v>
      </c>
    </row>
    <row r="74" spans="1:11" ht="25.5" x14ac:dyDescent="0.2">
      <c r="A74" s="19" t="s">
        <v>13</v>
      </c>
      <c r="B74" s="12" t="s">
        <v>7</v>
      </c>
      <c r="C74" s="177"/>
      <c r="D74" s="177"/>
      <c r="E74" s="177"/>
      <c r="F74" s="177"/>
      <c r="G74" s="177"/>
      <c r="H74" s="177"/>
      <c r="I74" s="156"/>
      <c r="J74" s="178"/>
      <c r="K74" s="176" t="s">
        <v>514</v>
      </c>
    </row>
    <row r="75" spans="1:11" ht="25.5" x14ac:dyDescent="0.2">
      <c r="A75" s="19" t="s">
        <v>14</v>
      </c>
      <c r="B75" s="12" t="s">
        <v>20</v>
      </c>
      <c r="C75" s="177"/>
      <c r="D75" s="177"/>
      <c r="E75" s="177"/>
      <c r="F75" s="177"/>
      <c r="G75" s="177"/>
      <c r="H75" s="177"/>
      <c r="I75" s="156"/>
      <c r="J75" s="178"/>
      <c r="K75" s="176" t="s">
        <v>514</v>
      </c>
    </row>
    <row r="76" spans="1:11" x14ac:dyDescent="0.2">
      <c r="A76" s="19" t="s">
        <v>15</v>
      </c>
      <c r="B76" s="12">
        <v>62.65</v>
      </c>
      <c r="C76" s="177"/>
      <c r="D76" s="177"/>
      <c r="E76" s="177"/>
      <c r="F76" s="177"/>
      <c r="G76" s="177"/>
      <c r="H76" s="177"/>
      <c r="I76" s="156"/>
      <c r="J76" s="178"/>
      <c r="K76" s="176" t="s">
        <v>514</v>
      </c>
    </row>
    <row r="77" spans="1:11" ht="25.5" x14ac:dyDescent="0.2">
      <c r="A77" s="19" t="s">
        <v>16</v>
      </c>
      <c r="B77" s="12">
        <v>68</v>
      </c>
      <c r="C77" s="177"/>
      <c r="D77" s="177"/>
      <c r="E77" s="177"/>
      <c r="F77" s="177"/>
      <c r="G77" s="177"/>
      <c r="H77" s="177"/>
      <c r="I77" s="156"/>
      <c r="J77" s="178"/>
      <c r="K77" s="176" t="s">
        <v>514</v>
      </c>
    </row>
    <row r="78" spans="1:11" ht="25.5" x14ac:dyDescent="0.2">
      <c r="A78" s="19" t="s">
        <v>17</v>
      </c>
      <c r="B78" s="12">
        <v>74.75</v>
      </c>
      <c r="C78" s="177"/>
      <c r="D78" s="177"/>
      <c r="E78" s="177"/>
      <c r="F78" s="177"/>
      <c r="G78" s="177"/>
      <c r="H78" s="177"/>
      <c r="I78" s="156"/>
      <c r="J78" s="178"/>
      <c r="K78" s="176" t="s">
        <v>514</v>
      </c>
    </row>
    <row r="79" spans="1:11" ht="25.5" x14ac:dyDescent="0.2">
      <c r="A79" s="19" t="s">
        <v>18</v>
      </c>
      <c r="B79" s="12">
        <v>77</v>
      </c>
      <c r="C79" s="177"/>
      <c r="D79" s="177"/>
      <c r="E79" s="177"/>
      <c r="F79" s="177"/>
      <c r="G79" s="177"/>
      <c r="H79" s="177"/>
      <c r="I79" s="156"/>
      <c r="J79" s="178"/>
      <c r="K79" s="176" t="s">
        <v>514</v>
      </c>
    </row>
    <row r="80" spans="1:11" ht="25.5" x14ac:dyDescent="0.2">
      <c r="A80" s="23" t="s">
        <v>19</v>
      </c>
      <c r="B80" s="24">
        <v>81.819999999999993</v>
      </c>
      <c r="C80" s="179"/>
      <c r="D80" s="179"/>
      <c r="E80" s="179"/>
      <c r="F80" s="179"/>
      <c r="G80" s="179"/>
      <c r="H80" s="179"/>
      <c r="I80" s="180"/>
      <c r="J80" s="181"/>
      <c r="K80" s="182" t="s">
        <v>514</v>
      </c>
    </row>
    <row r="81" spans="1:11" x14ac:dyDescent="0.2">
      <c r="A81" s="124" t="s">
        <v>120</v>
      </c>
      <c r="B81" s="185" t="s">
        <v>514</v>
      </c>
      <c r="C81" s="193">
        <f>SUM(C71:C80)</f>
        <v>3</v>
      </c>
      <c r="D81" s="196">
        <f t="shared" ref="D81:G81" si="11">SUM(D71:D80)</f>
        <v>2</v>
      </c>
      <c r="E81" s="196" t="s">
        <v>514</v>
      </c>
      <c r="F81" s="196" t="s">
        <v>514</v>
      </c>
      <c r="G81" s="196">
        <f t="shared" si="11"/>
        <v>1</v>
      </c>
      <c r="H81" s="196" t="s">
        <v>514</v>
      </c>
      <c r="I81" s="196" t="s">
        <v>514</v>
      </c>
      <c r="J81" s="197" t="s">
        <v>514</v>
      </c>
      <c r="K81" s="182">
        <f>SUM(K71:K80)</f>
        <v>6</v>
      </c>
    </row>
    <row r="82" spans="1:11" s="6" customFormat="1" x14ac:dyDescent="0.2">
      <c r="A82" s="385" t="s">
        <v>523</v>
      </c>
      <c r="B82" s="9"/>
      <c r="C82" s="488"/>
      <c r="D82" s="489"/>
      <c r="E82" s="489"/>
      <c r="F82" s="489"/>
      <c r="G82" s="489"/>
      <c r="H82" s="489"/>
      <c r="I82" s="489"/>
      <c r="J82" s="489"/>
      <c r="K82" s="490"/>
    </row>
    <row r="83" spans="1:11" s="2" customFormat="1" ht="25.5" customHeight="1" x14ac:dyDescent="0.2">
      <c r="A83" s="17" t="s">
        <v>10</v>
      </c>
      <c r="B83" s="13" t="s">
        <v>9</v>
      </c>
      <c r="C83" s="485"/>
      <c r="D83" s="486"/>
      <c r="E83" s="486"/>
      <c r="F83" s="486"/>
      <c r="G83" s="486"/>
      <c r="H83" s="486"/>
      <c r="I83" s="486"/>
      <c r="J83" s="486"/>
      <c r="K83" s="487"/>
    </row>
    <row r="84" spans="1:11" x14ac:dyDescent="0.2">
      <c r="A84" s="19" t="s">
        <v>5</v>
      </c>
      <c r="B84" s="10" t="s">
        <v>8</v>
      </c>
      <c r="C84" s="177"/>
      <c r="D84" s="177"/>
      <c r="E84" s="177"/>
      <c r="F84" s="177"/>
      <c r="G84" s="177"/>
      <c r="H84" s="177"/>
      <c r="I84" s="156"/>
      <c r="J84" s="178"/>
      <c r="K84" s="176" t="s">
        <v>514</v>
      </c>
    </row>
    <row r="85" spans="1:11" x14ac:dyDescent="0.2">
      <c r="A85" s="19" t="s">
        <v>11</v>
      </c>
      <c r="B85" s="12" t="s">
        <v>6</v>
      </c>
      <c r="C85" s="177"/>
      <c r="D85" s="177"/>
      <c r="E85" s="177"/>
      <c r="F85" s="177"/>
      <c r="G85" s="177"/>
      <c r="H85" s="177"/>
      <c r="I85" s="156">
        <v>4</v>
      </c>
      <c r="J85" s="178">
        <v>4</v>
      </c>
      <c r="K85" s="176">
        <f t="shared" ref="K85" si="12">SUM(C85:J85)</f>
        <v>8</v>
      </c>
    </row>
    <row r="86" spans="1:11" ht="25.5" x14ac:dyDescent="0.2">
      <c r="A86" s="19" t="s">
        <v>12</v>
      </c>
      <c r="B86" s="12">
        <v>41.43</v>
      </c>
      <c r="C86" s="177"/>
      <c r="D86" s="177"/>
      <c r="E86" s="177"/>
      <c r="F86" s="177"/>
      <c r="G86" s="177"/>
      <c r="H86" s="177"/>
      <c r="I86" s="156"/>
      <c r="J86" s="178"/>
      <c r="K86" s="176" t="s">
        <v>514</v>
      </c>
    </row>
    <row r="87" spans="1:11" ht="25.5" x14ac:dyDescent="0.2">
      <c r="A87" s="19" t="s">
        <v>13</v>
      </c>
      <c r="B87" s="12" t="s">
        <v>7</v>
      </c>
      <c r="C87" s="177"/>
      <c r="D87" s="177"/>
      <c r="E87" s="177"/>
      <c r="F87" s="177"/>
      <c r="G87" s="177"/>
      <c r="H87" s="177"/>
      <c r="I87" s="156"/>
      <c r="J87" s="178"/>
      <c r="K87" s="176" t="s">
        <v>514</v>
      </c>
    </row>
    <row r="88" spans="1:11" ht="25.5" x14ac:dyDescent="0.2">
      <c r="A88" s="19" t="s">
        <v>14</v>
      </c>
      <c r="B88" s="12" t="s">
        <v>20</v>
      </c>
      <c r="C88" s="177"/>
      <c r="D88" s="177"/>
      <c r="E88" s="177"/>
      <c r="F88" s="177"/>
      <c r="G88" s="177"/>
      <c r="H88" s="177"/>
      <c r="I88" s="156"/>
      <c r="J88" s="178"/>
      <c r="K88" s="176" t="s">
        <v>514</v>
      </c>
    </row>
    <row r="89" spans="1:11" x14ac:dyDescent="0.2">
      <c r="A89" s="19" t="s">
        <v>15</v>
      </c>
      <c r="B89" s="12">
        <v>62.65</v>
      </c>
      <c r="C89" s="177"/>
      <c r="D89" s="177"/>
      <c r="E89" s="177"/>
      <c r="F89" s="177"/>
      <c r="G89" s="177"/>
      <c r="H89" s="177"/>
      <c r="I89" s="156"/>
      <c r="J89" s="178"/>
      <c r="K89" s="176" t="s">
        <v>514</v>
      </c>
    </row>
    <row r="90" spans="1:11" ht="25.5" x14ac:dyDescent="0.2">
      <c r="A90" s="19" t="s">
        <v>16</v>
      </c>
      <c r="B90" s="12">
        <v>68</v>
      </c>
      <c r="C90" s="177"/>
      <c r="D90" s="177"/>
      <c r="E90" s="177"/>
      <c r="F90" s="177"/>
      <c r="G90" s="177"/>
      <c r="H90" s="177"/>
      <c r="I90" s="156"/>
      <c r="J90" s="178"/>
      <c r="K90" s="176" t="s">
        <v>514</v>
      </c>
    </row>
    <row r="91" spans="1:11" ht="25.5" x14ac:dyDescent="0.2">
      <c r="A91" s="19" t="s">
        <v>17</v>
      </c>
      <c r="B91" s="12">
        <v>74.75</v>
      </c>
      <c r="C91" s="177"/>
      <c r="D91" s="177"/>
      <c r="E91" s="177"/>
      <c r="F91" s="177"/>
      <c r="G91" s="177"/>
      <c r="H91" s="177"/>
      <c r="I91" s="156"/>
      <c r="J91" s="178"/>
      <c r="K91" s="176" t="s">
        <v>514</v>
      </c>
    </row>
    <row r="92" spans="1:11" ht="25.5" x14ac:dyDescent="0.2">
      <c r="A92" s="19" t="s">
        <v>18</v>
      </c>
      <c r="B92" s="12">
        <v>77</v>
      </c>
      <c r="C92" s="177"/>
      <c r="D92" s="177"/>
      <c r="E92" s="177"/>
      <c r="F92" s="177"/>
      <c r="G92" s="177"/>
      <c r="H92" s="177"/>
      <c r="I92" s="156"/>
      <c r="J92" s="178"/>
      <c r="K92" s="176" t="s">
        <v>514</v>
      </c>
    </row>
    <row r="93" spans="1:11" ht="25.5" x14ac:dyDescent="0.2">
      <c r="A93" s="23" t="s">
        <v>19</v>
      </c>
      <c r="B93" s="24">
        <v>81.819999999999993</v>
      </c>
      <c r="C93" s="179"/>
      <c r="D93" s="179"/>
      <c r="E93" s="179"/>
      <c r="F93" s="179"/>
      <c r="G93" s="179"/>
      <c r="H93" s="179"/>
      <c r="I93" s="180"/>
      <c r="J93" s="181"/>
      <c r="K93" s="182" t="s">
        <v>514</v>
      </c>
    </row>
    <row r="94" spans="1:11" ht="25.5" x14ac:dyDescent="0.2">
      <c r="A94" s="195" t="s">
        <v>524</v>
      </c>
      <c r="B94" s="185" t="s">
        <v>514</v>
      </c>
      <c r="C94" s="193" t="s">
        <v>514</v>
      </c>
      <c r="D94" s="196" t="s">
        <v>514</v>
      </c>
      <c r="E94" s="196" t="s">
        <v>514</v>
      </c>
      <c r="F94" s="196" t="s">
        <v>514</v>
      </c>
      <c r="G94" s="196" t="s">
        <v>514</v>
      </c>
      <c r="H94" s="196" t="s">
        <v>514</v>
      </c>
      <c r="I94" s="196">
        <f t="shared" ref="I94:J94" si="13">SUM(I84:I93)</f>
        <v>4</v>
      </c>
      <c r="J94" s="197">
        <f t="shared" si="13"/>
        <v>4</v>
      </c>
      <c r="K94" s="182">
        <f>SUM(K84:K93)</f>
        <v>8</v>
      </c>
    </row>
    <row r="95" spans="1:11" x14ac:dyDescent="0.2">
      <c r="A95" s="108" t="s">
        <v>525</v>
      </c>
      <c r="B95" s="9"/>
      <c r="C95" s="488"/>
      <c r="D95" s="489"/>
      <c r="E95" s="489"/>
      <c r="F95" s="489"/>
      <c r="G95" s="489"/>
      <c r="H95" s="489"/>
      <c r="I95" s="489"/>
      <c r="J95" s="489"/>
      <c r="K95" s="490"/>
    </row>
    <row r="96" spans="1:11" ht="25.5" x14ac:dyDescent="0.2">
      <c r="A96" s="17" t="s">
        <v>10</v>
      </c>
      <c r="B96" s="13" t="s">
        <v>9</v>
      </c>
      <c r="C96" s="485"/>
      <c r="D96" s="486"/>
      <c r="E96" s="486"/>
      <c r="F96" s="486"/>
      <c r="G96" s="486"/>
      <c r="H96" s="486"/>
      <c r="I96" s="486"/>
      <c r="J96" s="486"/>
      <c r="K96" s="487"/>
    </row>
    <row r="97" spans="1:11" x14ac:dyDescent="0.2">
      <c r="A97" s="19" t="s">
        <v>5</v>
      </c>
      <c r="B97" s="10" t="s">
        <v>8</v>
      </c>
      <c r="C97" s="177" t="s">
        <v>514</v>
      </c>
      <c r="D97" s="177" t="s">
        <v>514</v>
      </c>
      <c r="E97" s="177" t="s">
        <v>514</v>
      </c>
      <c r="F97" s="177" t="s">
        <v>514</v>
      </c>
      <c r="G97" s="177" t="s">
        <v>514</v>
      </c>
      <c r="H97" s="177" t="s">
        <v>514</v>
      </c>
      <c r="I97" s="156" t="s">
        <v>514</v>
      </c>
      <c r="J97" s="178" t="s">
        <v>514</v>
      </c>
      <c r="K97" s="176" t="s">
        <v>514</v>
      </c>
    </row>
    <row r="98" spans="1:11" x14ac:dyDescent="0.2">
      <c r="A98" s="19" t="s">
        <v>11</v>
      </c>
      <c r="B98" s="12" t="s">
        <v>6</v>
      </c>
      <c r="C98" s="177">
        <f t="shared" ref="C98:J107" si="14">SUM(C7,C20,C33,C46,C59,C72,C85)</f>
        <v>8</v>
      </c>
      <c r="D98" s="177">
        <f t="shared" si="14"/>
        <v>6</v>
      </c>
      <c r="E98" s="177">
        <f t="shared" si="14"/>
        <v>0</v>
      </c>
      <c r="F98" s="177">
        <f t="shared" si="14"/>
        <v>0</v>
      </c>
      <c r="G98" s="177">
        <f t="shared" si="14"/>
        <v>7</v>
      </c>
      <c r="H98" s="177">
        <f t="shared" si="14"/>
        <v>4</v>
      </c>
      <c r="I98" s="156">
        <f t="shared" si="14"/>
        <v>13</v>
      </c>
      <c r="J98" s="178">
        <f t="shared" si="14"/>
        <v>12</v>
      </c>
      <c r="K98" s="176">
        <f t="shared" ref="K98:K106" si="15">SUM(C98:J98)</f>
        <v>50</v>
      </c>
    </row>
    <row r="99" spans="1:11" ht="25.5" x14ac:dyDescent="0.2">
      <c r="A99" s="19" t="s">
        <v>12</v>
      </c>
      <c r="B99" s="12">
        <v>41.43</v>
      </c>
      <c r="C99" s="177" t="s">
        <v>514</v>
      </c>
      <c r="D99" s="177" t="s">
        <v>514</v>
      </c>
      <c r="E99" s="177" t="s">
        <v>514</v>
      </c>
      <c r="F99" s="177" t="s">
        <v>514</v>
      </c>
      <c r="G99" s="177" t="s">
        <v>514</v>
      </c>
      <c r="H99" s="177" t="s">
        <v>514</v>
      </c>
      <c r="I99" s="156" t="s">
        <v>514</v>
      </c>
      <c r="J99" s="178" t="s">
        <v>514</v>
      </c>
      <c r="K99" s="176" t="s">
        <v>514</v>
      </c>
    </row>
    <row r="100" spans="1:11" ht="25.5" x14ac:dyDescent="0.2">
      <c r="A100" s="19" t="s">
        <v>13</v>
      </c>
      <c r="B100" s="12" t="s">
        <v>7</v>
      </c>
      <c r="C100" s="177">
        <f t="shared" si="14"/>
        <v>3</v>
      </c>
      <c r="D100" s="177">
        <f t="shared" si="14"/>
        <v>3</v>
      </c>
      <c r="E100" s="177" t="s">
        <v>514</v>
      </c>
      <c r="F100" s="177" t="s">
        <v>514</v>
      </c>
      <c r="G100" s="177" t="s">
        <v>514</v>
      </c>
      <c r="H100" s="177" t="s">
        <v>514</v>
      </c>
      <c r="I100" s="156" t="s">
        <v>514</v>
      </c>
      <c r="J100" s="178" t="s">
        <v>514</v>
      </c>
      <c r="K100" s="176">
        <f t="shared" si="15"/>
        <v>6</v>
      </c>
    </row>
    <row r="101" spans="1:11" ht="25.5" x14ac:dyDescent="0.2">
      <c r="A101" s="19" t="s">
        <v>14</v>
      </c>
      <c r="B101" s="12" t="s">
        <v>20</v>
      </c>
      <c r="C101" s="177">
        <f t="shared" si="14"/>
        <v>3</v>
      </c>
      <c r="D101" s="177">
        <f t="shared" si="14"/>
        <v>1</v>
      </c>
      <c r="E101" s="177" t="s">
        <v>514</v>
      </c>
      <c r="F101" s="177" t="s">
        <v>514</v>
      </c>
      <c r="G101" s="177">
        <f t="shared" si="14"/>
        <v>3</v>
      </c>
      <c r="H101" s="177">
        <f t="shared" si="14"/>
        <v>3</v>
      </c>
      <c r="I101" s="156" t="s">
        <v>514</v>
      </c>
      <c r="J101" s="178" t="s">
        <v>514</v>
      </c>
      <c r="K101" s="176">
        <f t="shared" si="15"/>
        <v>10</v>
      </c>
    </row>
    <row r="102" spans="1:11" x14ac:dyDescent="0.2">
      <c r="A102" s="19" t="s">
        <v>15</v>
      </c>
      <c r="B102" s="12">
        <v>62.65</v>
      </c>
      <c r="C102" s="177">
        <f t="shared" si="14"/>
        <v>4</v>
      </c>
      <c r="D102" s="177">
        <f t="shared" si="14"/>
        <v>4</v>
      </c>
      <c r="E102" s="177" t="s">
        <v>514</v>
      </c>
      <c r="F102" s="177" t="s">
        <v>514</v>
      </c>
      <c r="G102" s="177">
        <f t="shared" si="14"/>
        <v>5</v>
      </c>
      <c r="H102" s="177">
        <f t="shared" si="14"/>
        <v>5</v>
      </c>
      <c r="I102" s="156">
        <f t="shared" si="14"/>
        <v>4</v>
      </c>
      <c r="J102" s="178">
        <f t="shared" si="14"/>
        <v>4</v>
      </c>
      <c r="K102" s="176">
        <f t="shared" si="15"/>
        <v>26</v>
      </c>
    </row>
    <row r="103" spans="1:11" ht="25.5" x14ac:dyDescent="0.2">
      <c r="A103" s="19" t="s">
        <v>16</v>
      </c>
      <c r="B103" s="12">
        <v>68</v>
      </c>
      <c r="C103" s="177" t="s">
        <v>514</v>
      </c>
      <c r="D103" s="177" t="s">
        <v>514</v>
      </c>
      <c r="E103" s="177" t="s">
        <v>514</v>
      </c>
      <c r="F103" s="177" t="s">
        <v>514</v>
      </c>
      <c r="G103" s="177" t="s">
        <v>514</v>
      </c>
      <c r="H103" s="177" t="s">
        <v>514</v>
      </c>
      <c r="I103" s="156" t="s">
        <v>514</v>
      </c>
      <c r="J103" s="178" t="s">
        <v>514</v>
      </c>
      <c r="K103" s="176" t="s">
        <v>514</v>
      </c>
    </row>
    <row r="104" spans="1:11" ht="25.5" x14ac:dyDescent="0.2">
      <c r="A104" s="19" t="s">
        <v>17</v>
      </c>
      <c r="B104" s="12">
        <v>74.75</v>
      </c>
      <c r="C104" s="177">
        <f t="shared" si="14"/>
        <v>1</v>
      </c>
      <c r="D104" s="177">
        <f t="shared" si="14"/>
        <v>1</v>
      </c>
      <c r="E104" s="177">
        <f t="shared" si="14"/>
        <v>1</v>
      </c>
      <c r="F104" s="177" t="s">
        <v>514</v>
      </c>
      <c r="G104" s="177">
        <f t="shared" si="14"/>
        <v>3</v>
      </c>
      <c r="H104" s="177">
        <f t="shared" si="14"/>
        <v>1</v>
      </c>
      <c r="I104" s="156">
        <f t="shared" si="14"/>
        <v>1</v>
      </c>
      <c r="J104" s="178">
        <f t="shared" si="14"/>
        <v>1</v>
      </c>
      <c r="K104" s="176">
        <f t="shared" si="15"/>
        <v>9</v>
      </c>
    </row>
    <row r="105" spans="1:11" ht="25.5" x14ac:dyDescent="0.2">
      <c r="A105" s="19" t="s">
        <v>18</v>
      </c>
      <c r="B105" s="12">
        <v>77</v>
      </c>
      <c r="C105" s="177" t="s">
        <v>514</v>
      </c>
      <c r="D105" s="177" t="s">
        <v>514</v>
      </c>
      <c r="E105" s="177" t="s">
        <v>514</v>
      </c>
      <c r="F105" s="177" t="s">
        <v>514</v>
      </c>
      <c r="G105" s="177" t="s">
        <v>514</v>
      </c>
      <c r="H105" s="177" t="s">
        <v>514</v>
      </c>
      <c r="I105" s="156" t="s">
        <v>514</v>
      </c>
      <c r="J105" s="178" t="s">
        <v>514</v>
      </c>
      <c r="K105" s="176" t="s">
        <v>514</v>
      </c>
    </row>
    <row r="106" spans="1:11" ht="26.25" thickBot="1" x14ac:dyDescent="0.25">
      <c r="A106" s="23" t="s">
        <v>19</v>
      </c>
      <c r="B106" s="24">
        <v>81.819999999999993</v>
      </c>
      <c r="C106" s="179">
        <f t="shared" si="14"/>
        <v>2</v>
      </c>
      <c r="D106" s="179">
        <f t="shared" si="14"/>
        <v>1</v>
      </c>
      <c r="E106" s="179" t="s">
        <v>514</v>
      </c>
      <c r="F106" s="179" t="s">
        <v>514</v>
      </c>
      <c r="G106" s="179">
        <f t="shared" si="14"/>
        <v>2</v>
      </c>
      <c r="H106" s="179">
        <f t="shared" si="14"/>
        <v>1</v>
      </c>
      <c r="I106" s="180">
        <f t="shared" si="14"/>
        <v>2</v>
      </c>
      <c r="J106" s="181">
        <f t="shared" si="14"/>
        <v>2</v>
      </c>
      <c r="K106" s="182">
        <f t="shared" si="15"/>
        <v>10</v>
      </c>
    </row>
    <row r="107" spans="1:11" ht="13.5" thickBot="1" x14ac:dyDescent="0.25">
      <c r="A107" s="116" t="s">
        <v>526</v>
      </c>
      <c r="B107" s="188" t="s">
        <v>514</v>
      </c>
      <c r="C107" s="117">
        <f t="shared" si="14"/>
        <v>21</v>
      </c>
      <c r="D107" s="117">
        <f t="shared" si="14"/>
        <v>16</v>
      </c>
      <c r="E107" s="117">
        <f t="shared" si="14"/>
        <v>1</v>
      </c>
      <c r="F107" s="117" t="s">
        <v>514</v>
      </c>
      <c r="G107" s="117">
        <f t="shared" si="14"/>
        <v>20</v>
      </c>
      <c r="H107" s="117">
        <f t="shared" si="14"/>
        <v>14</v>
      </c>
      <c r="I107" s="117">
        <f t="shared" si="14"/>
        <v>20</v>
      </c>
      <c r="J107" s="117">
        <f t="shared" si="14"/>
        <v>19</v>
      </c>
      <c r="K107" s="118">
        <f>SUM(K97:K106)</f>
        <v>111</v>
      </c>
    </row>
  </sheetData>
  <mergeCells count="22">
    <mergeCell ref="C4:K4"/>
    <mergeCell ref="M1:W1"/>
    <mergeCell ref="A1:K1"/>
    <mergeCell ref="C2:D2"/>
    <mergeCell ref="E2:F2"/>
    <mergeCell ref="G2:H2"/>
    <mergeCell ref="I2:J2"/>
    <mergeCell ref="C30:K30"/>
    <mergeCell ref="C31:K31"/>
    <mergeCell ref="C17:K17"/>
    <mergeCell ref="C5:K5"/>
    <mergeCell ref="C18:K18"/>
    <mergeCell ref="B43:K43"/>
    <mergeCell ref="C44:K44"/>
    <mergeCell ref="C56:K56"/>
    <mergeCell ref="C57:K57"/>
    <mergeCell ref="C69:K69"/>
    <mergeCell ref="C70:K70"/>
    <mergeCell ref="C82:K82"/>
    <mergeCell ref="C83:K83"/>
    <mergeCell ref="C95:K95"/>
    <mergeCell ref="C96:K96"/>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H25"/>
  <sheetViews>
    <sheetView zoomScaleNormal="100" workbookViewId="0">
      <selection activeCell="F22" sqref="F22"/>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602" t="s">
        <v>477</v>
      </c>
      <c r="B1" s="606"/>
      <c r="C1" s="607"/>
      <c r="D1" s="607"/>
      <c r="E1" s="608"/>
    </row>
    <row r="2" spans="1:5" s="5" customFormat="1" ht="38.25" customHeight="1" x14ac:dyDescent="0.2">
      <c r="A2" s="16" t="s">
        <v>513</v>
      </c>
      <c r="B2" s="609" t="s">
        <v>56</v>
      </c>
      <c r="C2" s="610"/>
      <c r="D2" s="611"/>
      <c r="E2" s="616" t="s">
        <v>610</v>
      </c>
    </row>
    <row r="3" spans="1:5" s="5" customFormat="1" ht="15" customHeight="1" x14ac:dyDescent="0.2">
      <c r="A3" s="614"/>
      <c r="B3" s="612" t="s">
        <v>607</v>
      </c>
      <c r="C3" s="612"/>
      <c r="D3" s="613" t="s">
        <v>609</v>
      </c>
      <c r="E3" s="617"/>
    </row>
    <row r="4" spans="1:5" s="5" customFormat="1" ht="51" x14ac:dyDescent="0.2">
      <c r="A4" s="615"/>
      <c r="B4" s="450" t="s">
        <v>93</v>
      </c>
      <c r="C4" s="450" t="s">
        <v>608</v>
      </c>
      <c r="D4" s="613"/>
      <c r="E4" s="618"/>
    </row>
    <row r="5" spans="1:5" s="6" customFormat="1" x14ac:dyDescent="0.2">
      <c r="A5" s="108" t="s">
        <v>517</v>
      </c>
      <c r="B5" s="34"/>
      <c r="C5" s="68"/>
      <c r="D5" s="68"/>
      <c r="E5" s="37"/>
    </row>
    <row r="6" spans="1:5" s="6" customFormat="1" x14ac:dyDescent="0.2">
      <c r="A6" s="33" t="s">
        <v>451</v>
      </c>
      <c r="B6" s="35"/>
      <c r="C6" s="151"/>
      <c r="D6" s="151"/>
      <c r="E6" s="38"/>
    </row>
    <row r="7" spans="1:5" s="6" customFormat="1" x14ac:dyDescent="0.2">
      <c r="A7" s="33" t="s">
        <v>125</v>
      </c>
      <c r="B7" s="35"/>
      <c r="C7" s="151"/>
      <c r="D7" s="151"/>
      <c r="E7" s="38"/>
    </row>
    <row r="8" spans="1:5" s="6" customFormat="1" x14ac:dyDescent="0.2">
      <c r="A8" s="33" t="s">
        <v>452</v>
      </c>
      <c r="B8" s="36">
        <v>2</v>
      </c>
      <c r="C8" s="152">
        <v>2</v>
      </c>
      <c r="D8" s="152"/>
      <c r="E8" s="31">
        <v>40.5</v>
      </c>
    </row>
    <row r="9" spans="1:5" s="6" customFormat="1" x14ac:dyDescent="0.2">
      <c r="A9" s="33" t="s">
        <v>125</v>
      </c>
      <c r="B9" s="36">
        <v>1</v>
      </c>
      <c r="C9" s="152">
        <v>1</v>
      </c>
      <c r="D9" s="152"/>
      <c r="E9" s="31">
        <v>41</v>
      </c>
    </row>
    <row r="10" spans="1:5" s="6" customFormat="1" ht="25.5" x14ac:dyDescent="0.2">
      <c r="A10" s="108" t="s">
        <v>519</v>
      </c>
      <c r="B10" s="34"/>
      <c r="C10" s="68"/>
      <c r="D10" s="68"/>
      <c r="E10" s="37"/>
    </row>
    <row r="11" spans="1:5" s="6" customFormat="1" x14ac:dyDescent="0.2">
      <c r="A11" s="33" t="s">
        <v>451</v>
      </c>
      <c r="B11" s="35"/>
      <c r="C11" s="151"/>
      <c r="D11" s="151"/>
      <c r="E11" s="38"/>
    </row>
    <row r="12" spans="1:5" s="6" customFormat="1" x14ac:dyDescent="0.2">
      <c r="A12" s="33" t="s">
        <v>125</v>
      </c>
      <c r="B12" s="35"/>
      <c r="C12" s="151"/>
      <c r="D12" s="151"/>
      <c r="E12" s="38"/>
    </row>
    <row r="13" spans="1:5" s="6" customFormat="1" x14ac:dyDescent="0.2">
      <c r="A13" s="33" t="s">
        <v>452</v>
      </c>
      <c r="B13" s="36">
        <v>1</v>
      </c>
      <c r="C13" s="152">
        <v>1</v>
      </c>
      <c r="D13" s="152"/>
      <c r="E13" s="31">
        <v>63</v>
      </c>
    </row>
    <row r="14" spans="1:5" s="6" customFormat="1" x14ac:dyDescent="0.2">
      <c r="A14" s="33" t="s">
        <v>125</v>
      </c>
      <c r="B14" s="36"/>
      <c r="C14" s="152"/>
      <c r="D14" s="152"/>
      <c r="E14" s="31"/>
    </row>
    <row r="15" spans="1:5" x14ac:dyDescent="0.2">
      <c r="A15" s="30" t="s">
        <v>90</v>
      </c>
      <c r="B15" s="61"/>
      <c r="C15" s="153"/>
      <c r="D15" s="153"/>
      <c r="E15" s="62"/>
    </row>
    <row r="16" spans="1:5" x14ac:dyDescent="0.2">
      <c r="A16" s="75" t="s">
        <v>125</v>
      </c>
      <c r="B16" s="109"/>
      <c r="C16" s="240"/>
      <c r="D16" s="240"/>
      <c r="E16" s="241"/>
    </row>
    <row r="17" spans="1:8" x14ac:dyDescent="0.2">
      <c r="A17" s="30" t="s">
        <v>91</v>
      </c>
      <c r="B17" s="61">
        <v>3</v>
      </c>
      <c r="C17" s="153">
        <v>3</v>
      </c>
      <c r="D17" s="153"/>
      <c r="E17" s="62">
        <v>48</v>
      </c>
    </row>
    <row r="18" spans="1:8" ht="13.5" thickBot="1" x14ac:dyDescent="0.25">
      <c r="A18" s="242" t="s">
        <v>125</v>
      </c>
      <c r="B18" s="110">
        <v>1</v>
      </c>
      <c r="C18" s="243">
        <v>1</v>
      </c>
      <c r="D18" s="243"/>
      <c r="E18" s="244">
        <v>41</v>
      </c>
    </row>
    <row r="20" spans="1:8" ht="38.25" customHeight="1" x14ac:dyDescent="0.2">
      <c r="A20" s="605" t="s">
        <v>514</v>
      </c>
      <c r="B20" s="605"/>
      <c r="C20" s="605"/>
      <c r="D20" s="605"/>
      <c r="E20" s="605"/>
      <c r="F20" s="131"/>
      <c r="G20" s="131"/>
      <c r="H20" s="131"/>
    </row>
    <row r="21" spans="1:8" ht="31.5" customHeight="1" x14ac:dyDescent="0.2">
      <c r="A21" s="605" t="s">
        <v>514</v>
      </c>
      <c r="B21" s="605"/>
      <c r="C21" s="605"/>
      <c r="D21" s="605"/>
      <c r="E21" s="605"/>
      <c r="F21" s="154"/>
      <c r="G21" s="154"/>
      <c r="H21" s="154"/>
    </row>
    <row r="22" spans="1:8" ht="31.5" customHeight="1" x14ac:dyDescent="0.2">
      <c r="A22" s="605" t="s">
        <v>514</v>
      </c>
      <c r="B22" s="605"/>
      <c r="C22" s="605"/>
      <c r="D22" s="605"/>
      <c r="E22" s="605"/>
      <c r="F22" s="271"/>
      <c r="G22" s="271"/>
      <c r="H22" s="271"/>
    </row>
    <row r="23" spans="1:8" x14ac:dyDescent="0.2">
      <c r="A23" s="516" t="s">
        <v>514</v>
      </c>
      <c r="B23" s="516"/>
      <c r="C23" s="516"/>
      <c r="D23" s="516"/>
      <c r="E23" s="516"/>
    </row>
    <row r="25" spans="1:8" x14ac:dyDescent="0.2">
      <c r="A25" s="70"/>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A2" sqref="A2"/>
    </sheetView>
  </sheetViews>
  <sheetFormatPr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620" t="s">
        <v>722</v>
      </c>
      <c r="B1" s="606"/>
      <c r="C1" s="606"/>
      <c r="D1" s="606"/>
      <c r="E1" s="608"/>
    </row>
    <row r="2" spans="1:16" s="5" customFormat="1" ht="38.25" customHeight="1" x14ac:dyDescent="0.2">
      <c r="A2" s="16" t="s">
        <v>513</v>
      </c>
      <c r="B2" s="621" t="s">
        <v>133</v>
      </c>
      <c r="C2" s="621"/>
      <c r="D2" s="268"/>
      <c r="E2" s="564" t="s">
        <v>4</v>
      </c>
    </row>
    <row r="3" spans="1:16" s="5" customFormat="1" ht="41.25" customHeight="1" x14ac:dyDescent="0.2">
      <c r="A3" s="16"/>
      <c r="B3" s="268" t="s">
        <v>4</v>
      </c>
      <c r="C3" s="7" t="s">
        <v>70</v>
      </c>
      <c r="D3" s="268" t="s">
        <v>68</v>
      </c>
      <c r="E3" s="564"/>
    </row>
    <row r="4" spans="1:16" ht="12.75" customHeight="1" x14ac:dyDescent="0.2">
      <c r="A4" s="19" t="s">
        <v>583</v>
      </c>
      <c r="B4" s="10"/>
      <c r="C4" s="11"/>
      <c r="D4" s="11">
        <v>21</v>
      </c>
      <c r="E4" s="274">
        <f t="shared" ref="E4:E9" si="0">SUM(B4,D4)</f>
        <v>21</v>
      </c>
    </row>
    <row r="5" spans="1:16" ht="12.75" customHeight="1" x14ac:dyDescent="0.2">
      <c r="A5" s="19" t="s">
        <v>584</v>
      </c>
      <c r="B5" s="12"/>
      <c r="C5" s="11"/>
      <c r="D5" s="11">
        <v>374</v>
      </c>
      <c r="E5" s="274">
        <f t="shared" si="0"/>
        <v>374</v>
      </c>
      <c r="F5" s="1" t="s">
        <v>589</v>
      </c>
    </row>
    <row r="6" spans="1:16" x14ac:dyDescent="0.2">
      <c r="A6" s="19" t="s">
        <v>585</v>
      </c>
      <c r="B6" s="12"/>
      <c r="C6" s="11"/>
      <c r="D6" s="11">
        <v>468</v>
      </c>
      <c r="E6" s="274">
        <f t="shared" si="0"/>
        <v>468</v>
      </c>
      <c r="F6" s="1" t="s">
        <v>590</v>
      </c>
    </row>
    <row r="7" spans="1:16" ht="38.25" x14ac:dyDescent="0.2">
      <c r="A7" s="19" t="s">
        <v>586</v>
      </c>
      <c r="B7" s="12"/>
      <c r="C7" s="11"/>
      <c r="D7" s="11">
        <v>310</v>
      </c>
      <c r="E7" s="274">
        <f t="shared" si="0"/>
        <v>310</v>
      </c>
    </row>
    <row r="8" spans="1:16" ht="38.25" x14ac:dyDescent="0.2">
      <c r="A8" s="19" t="s">
        <v>587</v>
      </c>
      <c r="B8" s="12"/>
      <c r="C8" s="11"/>
      <c r="D8" s="11">
        <v>95</v>
      </c>
      <c r="E8" s="274">
        <f t="shared" si="0"/>
        <v>95</v>
      </c>
    </row>
    <row r="9" spans="1:16" ht="13.5" thickBot="1" x14ac:dyDescent="0.25">
      <c r="A9" s="223" t="s">
        <v>588</v>
      </c>
      <c r="B9" s="275"/>
      <c r="C9" s="224"/>
      <c r="D9" s="444">
        <v>25900</v>
      </c>
      <c r="E9" s="276">
        <f t="shared" si="0"/>
        <v>25900</v>
      </c>
    </row>
    <row r="10" spans="1:16" x14ac:dyDescent="0.2">
      <c r="A10" s="157"/>
      <c r="B10" s="158"/>
      <c r="C10" s="150"/>
      <c r="D10" s="150"/>
      <c r="E10" s="150"/>
    </row>
    <row r="11" spans="1:16" x14ac:dyDescent="0.2">
      <c r="A11" s="605" t="s">
        <v>514</v>
      </c>
      <c r="B11" s="605"/>
      <c r="C11" s="605"/>
      <c r="D11" s="605"/>
      <c r="E11" s="605"/>
    </row>
    <row r="12" spans="1:16" ht="50.25" customHeight="1" x14ac:dyDescent="0.2">
      <c r="A12" s="622" t="s">
        <v>514</v>
      </c>
      <c r="B12" s="622"/>
      <c r="C12" s="622"/>
      <c r="D12" s="622"/>
      <c r="E12" s="622"/>
    </row>
    <row r="13" spans="1:16" ht="38.25" customHeight="1" x14ac:dyDescent="0.2">
      <c r="A13" s="622" t="s">
        <v>514</v>
      </c>
      <c r="B13" s="622"/>
      <c r="C13" s="622"/>
      <c r="D13" s="622"/>
      <c r="E13" s="622"/>
    </row>
    <row r="14" spans="1:16" ht="30.75" customHeight="1" x14ac:dyDescent="0.2">
      <c r="A14" s="605" t="s">
        <v>514</v>
      </c>
      <c r="B14" s="605"/>
      <c r="C14" s="605"/>
      <c r="D14" s="605"/>
      <c r="E14" s="605"/>
      <c r="F14" s="131"/>
      <c r="G14" s="131"/>
      <c r="H14" s="131"/>
      <c r="I14" s="131"/>
      <c r="J14" s="131"/>
      <c r="K14" s="131"/>
      <c r="L14" s="131"/>
      <c r="M14" s="131"/>
      <c r="N14" s="131"/>
      <c r="O14" s="131"/>
      <c r="P14" s="56"/>
    </row>
    <row r="15" spans="1:16" ht="30" customHeight="1" x14ac:dyDescent="0.2">
      <c r="A15" s="605" t="s">
        <v>514</v>
      </c>
      <c r="B15" s="605"/>
      <c r="C15" s="605"/>
      <c r="D15" s="605"/>
      <c r="E15" s="605"/>
      <c r="F15" s="131"/>
      <c r="G15" s="131"/>
      <c r="H15" s="131"/>
      <c r="I15" s="131"/>
      <c r="J15" s="131"/>
      <c r="K15" s="131"/>
      <c r="L15" s="131"/>
      <c r="M15" s="131"/>
      <c r="N15" s="131"/>
      <c r="O15" s="131"/>
      <c r="P15" s="56"/>
    </row>
    <row r="16" spans="1:16" ht="30" customHeight="1" x14ac:dyDescent="0.2">
      <c r="A16" s="619" t="s">
        <v>514</v>
      </c>
      <c r="B16" s="619"/>
      <c r="C16" s="619"/>
      <c r="D16" s="619"/>
      <c r="E16" s="619"/>
      <c r="F16" s="77"/>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K268"/>
  <sheetViews>
    <sheetView zoomScaleNormal="100" workbookViewId="0">
      <selection activeCell="A2" sqref="A2"/>
    </sheetView>
  </sheetViews>
  <sheetFormatPr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50.1" customHeight="1" x14ac:dyDescent="0.25">
      <c r="A1" s="623" t="s">
        <v>723</v>
      </c>
      <c r="B1" s="624"/>
      <c r="C1" s="624"/>
      <c r="D1" s="624"/>
      <c r="E1" s="624"/>
      <c r="F1" s="624"/>
      <c r="G1" s="624"/>
      <c r="H1" s="624"/>
      <c r="I1" s="625"/>
      <c r="J1" s="78"/>
    </row>
    <row r="2" spans="1:10" s="6" customFormat="1" ht="38.25" customHeight="1" thickBot="1" x14ac:dyDescent="0.25">
      <c r="A2" s="95" t="s">
        <v>513</v>
      </c>
      <c r="B2" s="626" t="s">
        <v>584</v>
      </c>
      <c r="C2" s="627"/>
      <c r="D2" s="628" t="s">
        <v>585</v>
      </c>
      <c r="E2" s="630" t="s">
        <v>592</v>
      </c>
      <c r="F2" s="628" t="s">
        <v>593</v>
      </c>
      <c r="G2" s="630" t="s">
        <v>594</v>
      </c>
      <c r="H2" s="628" t="s">
        <v>595</v>
      </c>
      <c r="I2" s="632" t="s">
        <v>124</v>
      </c>
    </row>
    <row r="3" spans="1:10" s="6" customFormat="1" ht="38.25" customHeight="1" x14ac:dyDescent="0.2">
      <c r="A3" s="129" t="s">
        <v>92</v>
      </c>
      <c r="B3" s="172" t="s">
        <v>93</v>
      </c>
      <c r="C3" s="171" t="s">
        <v>591</v>
      </c>
      <c r="D3" s="629"/>
      <c r="E3" s="631"/>
      <c r="F3" s="629"/>
      <c r="G3" s="631"/>
      <c r="H3" s="629"/>
      <c r="I3" s="633"/>
    </row>
    <row r="4" spans="1:10" s="6" customFormat="1" x14ac:dyDescent="0.2">
      <c r="A4" s="259" t="s">
        <v>155</v>
      </c>
      <c r="B4" s="160"/>
      <c r="C4" s="161"/>
      <c r="D4" s="162"/>
      <c r="E4" s="163"/>
      <c r="F4" s="164"/>
      <c r="G4" s="163"/>
      <c r="H4" s="164"/>
      <c r="I4" s="165">
        <f>SUM(B4,D4:H4)</f>
        <v>0</v>
      </c>
    </row>
    <row r="5" spans="1:10" s="6" customFormat="1" x14ac:dyDescent="0.2">
      <c r="A5" s="259" t="s">
        <v>157</v>
      </c>
      <c r="B5" s="160"/>
      <c r="C5" s="257"/>
      <c r="D5" s="162"/>
      <c r="E5" s="163"/>
      <c r="F5" s="164"/>
      <c r="G5" s="258"/>
      <c r="H5" s="164"/>
      <c r="I5" s="165">
        <f t="shared" ref="I5:I68" si="0">SUM(B5,D5:H5)</f>
        <v>0</v>
      </c>
    </row>
    <row r="6" spans="1:10" s="6" customFormat="1" x14ac:dyDescent="0.2">
      <c r="A6" s="259" t="s">
        <v>158</v>
      </c>
      <c r="B6" s="160"/>
      <c r="C6" s="257"/>
      <c r="D6" s="162">
        <v>1</v>
      </c>
      <c r="E6" s="163"/>
      <c r="F6" s="164"/>
      <c r="G6" s="258"/>
      <c r="H6" s="164"/>
      <c r="I6" s="165">
        <f t="shared" si="0"/>
        <v>1</v>
      </c>
    </row>
    <row r="7" spans="1:10" s="6" customFormat="1" x14ac:dyDescent="0.2">
      <c r="A7" s="259" t="s">
        <v>84</v>
      </c>
      <c r="B7" s="160"/>
      <c r="C7" s="257"/>
      <c r="D7" s="162"/>
      <c r="E7" s="163"/>
      <c r="F7" s="164"/>
      <c r="G7" s="258"/>
      <c r="H7" s="164"/>
      <c r="I7" s="165">
        <f t="shared" si="0"/>
        <v>0</v>
      </c>
    </row>
    <row r="8" spans="1:10" s="6" customFormat="1" x14ac:dyDescent="0.2">
      <c r="A8" s="259" t="s">
        <v>160</v>
      </c>
      <c r="B8" s="160"/>
      <c r="C8" s="257"/>
      <c r="D8" s="162"/>
      <c r="E8" s="163"/>
      <c r="F8" s="164"/>
      <c r="G8" s="258"/>
      <c r="H8" s="164"/>
      <c r="I8" s="165">
        <f t="shared" si="0"/>
        <v>0</v>
      </c>
    </row>
    <row r="9" spans="1:10" s="6" customFormat="1" x14ac:dyDescent="0.2">
      <c r="A9" s="259" t="s">
        <v>161</v>
      </c>
      <c r="B9" s="160"/>
      <c r="C9" s="257"/>
      <c r="D9" s="162"/>
      <c r="E9" s="163"/>
      <c r="F9" s="164"/>
      <c r="G9" s="258"/>
      <c r="H9" s="164"/>
      <c r="I9" s="165">
        <f t="shared" si="0"/>
        <v>0</v>
      </c>
    </row>
    <row r="10" spans="1:10" s="6" customFormat="1" x14ac:dyDescent="0.2">
      <c r="A10" s="259" t="s">
        <v>162</v>
      </c>
      <c r="B10" s="160"/>
      <c r="C10" s="257"/>
      <c r="D10" s="162"/>
      <c r="E10" s="163"/>
      <c r="F10" s="164"/>
      <c r="G10" s="258"/>
      <c r="H10" s="164"/>
      <c r="I10" s="165">
        <f t="shared" si="0"/>
        <v>0</v>
      </c>
    </row>
    <row r="11" spans="1:10" s="6" customFormat="1" x14ac:dyDescent="0.2">
      <c r="A11" s="259" t="s">
        <v>163</v>
      </c>
      <c r="B11" s="160"/>
      <c r="C11" s="257"/>
      <c r="D11" s="162"/>
      <c r="E11" s="163"/>
      <c r="F11" s="164"/>
      <c r="G11" s="258"/>
      <c r="H11" s="164"/>
      <c r="I11" s="165">
        <f t="shared" si="0"/>
        <v>0</v>
      </c>
    </row>
    <row r="12" spans="1:10" s="6" customFormat="1" x14ac:dyDescent="0.2">
      <c r="A12" s="259" t="s">
        <v>164</v>
      </c>
      <c r="B12" s="160"/>
      <c r="C12" s="257"/>
      <c r="D12" s="162"/>
      <c r="E12" s="163"/>
      <c r="F12" s="164"/>
      <c r="G12" s="258"/>
      <c r="H12" s="164"/>
      <c r="I12" s="165">
        <f t="shared" si="0"/>
        <v>0</v>
      </c>
    </row>
    <row r="13" spans="1:10" s="6" customFormat="1" x14ac:dyDescent="0.2">
      <c r="A13" s="259" t="s">
        <v>165</v>
      </c>
      <c r="B13" s="160"/>
      <c r="C13" s="257"/>
      <c r="D13" s="162">
        <v>1</v>
      </c>
      <c r="E13" s="163"/>
      <c r="F13" s="164"/>
      <c r="G13" s="258"/>
      <c r="H13" s="164"/>
      <c r="I13" s="165">
        <f t="shared" si="0"/>
        <v>1</v>
      </c>
    </row>
    <row r="14" spans="1:10" s="6" customFormat="1" x14ac:dyDescent="0.2">
      <c r="A14" s="259" t="s">
        <v>166</v>
      </c>
      <c r="B14" s="160"/>
      <c r="C14" s="257"/>
      <c r="D14" s="162"/>
      <c r="E14" s="163"/>
      <c r="F14" s="164"/>
      <c r="G14" s="258"/>
      <c r="H14" s="164"/>
      <c r="I14" s="165">
        <f t="shared" si="0"/>
        <v>0</v>
      </c>
    </row>
    <row r="15" spans="1:10" s="6" customFormat="1" x14ac:dyDescent="0.2">
      <c r="A15" s="259" t="s">
        <v>167</v>
      </c>
      <c r="B15" s="160"/>
      <c r="C15" s="257"/>
      <c r="D15" s="162"/>
      <c r="E15" s="163"/>
      <c r="F15" s="164"/>
      <c r="G15" s="258"/>
      <c r="H15" s="164"/>
      <c r="I15" s="165">
        <f t="shared" si="0"/>
        <v>0</v>
      </c>
    </row>
    <row r="16" spans="1:10" s="6" customFormat="1" x14ac:dyDescent="0.2">
      <c r="A16" s="259" t="s">
        <v>168</v>
      </c>
      <c r="B16" s="160">
        <v>2</v>
      </c>
      <c r="C16" s="257"/>
      <c r="D16" s="162"/>
      <c r="E16" s="163">
        <v>3</v>
      </c>
      <c r="F16" s="164"/>
      <c r="G16" s="258"/>
      <c r="H16" s="164"/>
      <c r="I16" s="165">
        <f t="shared" si="0"/>
        <v>5</v>
      </c>
    </row>
    <row r="17" spans="1:9" s="6" customFormat="1" x14ac:dyDescent="0.2">
      <c r="A17" s="259" t="s">
        <v>169</v>
      </c>
      <c r="B17" s="160"/>
      <c r="C17" s="257"/>
      <c r="D17" s="162"/>
      <c r="E17" s="163">
        <v>2</v>
      </c>
      <c r="F17" s="164">
        <v>1</v>
      </c>
      <c r="G17" s="258"/>
      <c r="H17" s="164"/>
      <c r="I17" s="165">
        <f t="shared" si="0"/>
        <v>3</v>
      </c>
    </row>
    <row r="18" spans="1:9" s="6" customFormat="1" x14ac:dyDescent="0.2">
      <c r="A18" s="259" t="s">
        <v>170</v>
      </c>
      <c r="B18" s="160"/>
      <c r="C18" s="257"/>
      <c r="D18" s="162"/>
      <c r="E18" s="163"/>
      <c r="F18" s="164"/>
      <c r="G18" s="258"/>
      <c r="H18" s="164"/>
      <c r="I18" s="165">
        <f t="shared" si="0"/>
        <v>0</v>
      </c>
    </row>
    <row r="19" spans="1:9" s="6" customFormat="1" x14ac:dyDescent="0.2">
      <c r="A19" s="259" t="s">
        <v>226</v>
      </c>
      <c r="B19" s="160"/>
      <c r="C19" s="257"/>
      <c r="D19" s="162"/>
      <c r="E19" s="163"/>
      <c r="F19" s="164"/>
      <c r="G19" s="258"/>
      <c r="H19" s="164"/>
      <c r="I19" s="165">
        <f t="shared" si="0"/>
        <v>0</v>
      </c>
    </row>
    <row r="20" spans="1:9" s="6" customFormat="1" x14ac:dyDescent="0.2">
      <c r="A20" s="259" t="s">
        <v>247</v>
      </c>
      <c r="B20" s="160"/>
      <c r="C20" s="257"/>
      <c r="D20" s="162"/>
      <c r="E20" s="163"/>
      <c r="F20" s="164"/>
      <c r="G20" s="258"/>
      <c r="H20" s="164"/>
      <c r="I20" s="165">
        <f t="shared" si="0"/>
        <v>0</v>
      </c>
    </row>
    <row r="21" spans="1:9" s="6" customFormat="1" x14ac:dyDescent="0.2">
      <c r="A21" s="259" t="s">
        <v>172</v>
      </c>
      <c r="B21" s="160"/>
      <c r="C21" s="257"/>
      <c r="D21" s="162"/>
      <c r="E21" s="163"/>
      <c r="F21" s="164"/>
      <c r="G21" s="258"/>
      <c r="H21" s="164"/>
      <c r="I21" s="165">
        <f t="shared" si="0"/>
        <v>0</v>
      </c>
    </row>
    <row r="22" spans="1:9" s="6" customFormat="1" x14ac:dyDescent="0.2">
      <c r="A22" s="259" t="s">
        <v>173</v>
      </c>
      <c r="B22" s="160"/>
      <c r="C22" s="257"/>
      <c r="D22" s="162"/>
      <c r="E22" s="163"/>
      <c r="F22" s="164"/>
      <c r="G22" s="258"/>
      <c r="H22" s="164"/>
      <c r="I22" s="165">
        <f t="shared" si="0"/>
        <v>0</v>
      </c>
    </row>
    <row r="23" spans="1:9" s="6" customFormat="1" x14ac:dyDescent="0.2">
      <c r="A23" s="259" t="s">
        <v>174</v>
      </c>
      <c r="B23" s="160">
        <v>10</v>
      </c>
      <c r="C23" s="257"/>
      <c r="D23" s="162">
        <v>11</v>
      </c>
      <c r="E23" s="163">
        <v>8</v>
      </c>
      <c r="F23" s="164">
        <v>3</v>
      </c>
      <c r="G23" s="258"/>
      <c r="H23" s="164"/>
      <c r="I23" s="165">
        <f t="shared" si="0"/>
        <v>32</v>
      </c>
    </row>
    <row r="24" spans="1:9" s="6" customFormat="1" x14ac:dyDescent="0.2">
      <c r="A24" s="259" t="s">
        <v>175</v>
      </c>
      <c r="B24" s="160"/>
      <c r="C24" s="257"/>
      <c r="D24" s="162"/>
      <c r="E24" s="163"/>
      <c r="F24" s="164"/>
      <c r="G24" s="258"/>
      <c r="H24" s="164"/>
      <c r="I24" s="165">
        <f t="shared" si="0"/>
        <v>0</v>
      </c>
    </row>
    <row r="25" spans="1:9" s="6" customFormat="1" x14ac:dyDescent="0.2">
      <c r="A25" s="259" t="s">
        <v>176</v>
      </c>
      <c r="B25" s="160"/>
      <c r="C25" s="257"/>
      <c r="D25" s="162">
        <v>6</v>
      </c>
      <c r="E25" s="163"/>
      <c r="F25" s="164"/>
      <c r="G25" s="258"/>
      <c r="H25" s="164"/>
      <c r="I25" s="165">
        <f t="shared" si="0"/>
        <v>6</v>
      </c>
    </row>
    <row r="26" spans="1:9" s="6" customFormat="1" x14ac:dyDescent="0.2">
      <c r="A26" s="259" t="s">
        <v>177</v>
      </c>
      <c r="B26" s="160"/>
      <c r="C26" s="257"/>
      <c r="D26" s="162"/>
      <c r="E26" s="163"/>
      <c r="F26" s="164"/>
      <c r="G26" s="258"/>
      <c r="H26" s="164"/>
      <c r="I26" s="165">
        <f t="shared" si="0"/>
        <v>0</v>
      </c>
    </row>
    <row r="27" spans="1:9" s="6" customFormat="1" x14ac:dyDescent="0.2">
      <c r="A27" s="259" t="s">
        <v>178</v>
      </c>
      <c r="B27" s="160"/>
      <c r="C27" s="257"/>
      <c r="D27" s="162"/>
      <c r="E27" s="163"/>
      <c r="F27" s="164"/>
      <c r="G27" s="258"/>
      <c r="H27" s="164"/>
      <c r="I27" s="165">
        <f t="shared" si="0"/>
        <v>0</v>
      </c>
    </row>
    <row r="28" spans="1:9" s="6" customFormat="1" x14ac:dyDescent="0.2">
      <c r="A28" s="259" t="s">
        <v>179</v>
      </c>
      <c r="B28" s="160"/>
      <c r="C28" s="257"/>
      <c r="D28" s="162"/>
      <c r="E28" s="163"/>
      <c r="F28" s="164"/>
      <c r="G28" s="258"/>
      <c r="H28" s="164"/>
      <c r="I28" s="165">
        <f t="shared" si="0"/>
        <v>0</v>
      </c>
    </row>
    <row r="29" spans="1:9" s="6" customFormat="1" x14ac:dyDescent="0.2">
      <c r="A29" s="259" t="s">
        <v>396</v>
      </c>
      <c r="B29" s="160"/>
      <c r="C29" s="257"/>
      <c r="D29" s="162"/>
      <c r="E29" s="163"/>
      <c r="F29" s="164"/>
      <c r="G29" s="258"/>
      <c r="H29" s="164"/>
      <c r="I29" s="165">
        <f t="shared" si="0"/>
        <v>0</v>
      </c>
    </row>
    <row r="30" spans="1:9" s="6" customFormat="1" x14ac:dyDescent="0.2">
      <c r="A30" s="259" t="s">
        <v>181</v>
      </c>
      <c r="B30" s="160"/>
      <c r="C30" s="257"/>
      <c r="D30" s="162"/>
      <c r="E30" s="163"/>
      <c r="F30" s="164"/>
      <c r="G30" s="258"/>
      <c r="H30" s="164"/>
      <c r="I30" s="165">
        <f t="shared" si="0"/>
        <v>0</v>
      </c>
    </row>
    <row r="31" spans="1:9" s="6" customFormat="1" x14ac:dyDescent="0.2">
      <c r="A31" s="259" t="s">
        <v>182</v>
      </c>
      <c r="B31" s="160"/>
      <c r="C31" s="257"/>
      <c r="D31" s="162"/>
      <c r="E31" s="163">
        <v>1</v>
      </c>
      <c r="F31" s="164"/>
      <c r="G31" s="258"/>
      <c r="H31" s="164"/>
      <c r="I31" s="165">
        <f t="shared" si="0"/>
        <v>1</v>
      </c>
    </row>
    <row r="32" spans="1:9" s="6" customFormat="1" x14ac:dyDescent="0.2">
      <c r="A32" s="259" t="s">
        <v>183</v>
      </c>
      <c r="B32" s="160"/>
      <c r="C32" s="257"/>
      <c r="D32" s="162"/>
      <c r="E32" s="163"/>
      <c r="F32" s="164"/>
      <c r="G32" s="258"/>
      <c r="H32" s="164"/>
      <c r="I32" s="165">
        <f t="shared" si="0"/>
        <v>0</v>
      </c>
    </row>
    <row r="33" spans="1:9" s="6" customFormat="1" x14ac:dyDescent="0.2">
      <c r="A33" s="259" t="s">
        <v>184</v>
      </c>
      <c r="B33" s="160"/>
      <c r="C33" s="257"/>
      <c r="D33" s="162"/>
      <c r="E33" s="163"/>
      <c r="F33" s="164"/>
      <c r="G33" s="258"/>
      <c r="H33" s="164"/>
      <c r="I33" s="165">
        <f t="shared" si="0"/>
        <v>0</v>
      </c>
    </row>
    <row r="34" spans="1:9" s="6" customFormat="1" x14ac:dyDescent="0.2">
      <c r="A34" s="259" t="s">
        <v>185</v>
      </c>
      <c r="B34" s="160">
        <v>3</v>
      </c>
      <c r="C34" s="257"/>
      <c r="D34" s="162"/>
      <c r="E34" s="163"/>
      <c r="F34" s="164"/>
      <c r="G34" s="258"/>
      <c r="H34" s="164"/>
      <c r="I34" s="165">
        <f t="shared" si="0"/>
        <v>3</v>
      </c>
    </row>
    <row r="35" spans="1:9" s="6" customFormat="1" x14ac:dyDescent="0.2">
      <c r="A35" s="259" t="s">
        <v>187</v>
      </c>
      <c r="B35" s="160"/>
      <c r="C35" s="257"/>
      <c r="D35" s="162"/>
      <c r="E35" s="163"/>
      <c r="F35" s="164"/>
      <c r="G35" s="258"/>
      <c r="H35" s="164"/>
      <c r="I35" s="165">
        <f t="shared" si="0"/>
        <v>0</v>
      </c>
    </row>
    <row r="36" spans="1:9" s="6" customFormat="1" x14ac:dyDescent="0.2">
      <c r="A36" s="259" t="s">
        <v>186</v>
      </c>
      <c r="B36" s="160"/>
      <c r="C36" s="257"/>
      <c r="D36" s="162"/>
      <c r="E36" s="163"/>
      <c r="F36" s="164"/>
      <c r="G36" s="258"/>
      <c r="H36" s="164"/>
      <c r="I36" s="165">
        <f t="shared" si="0"/>
        <v>0</v>
      </c>
    </row>
    <row r="37" spans="1:9" s="6" customFormat="1" x14ac:dyDescent="0.2">
      <c r="A37" s="259" t="s">
        <v>189</v>
      </c>
      <c r="B37" s="160">
        <v>3</v>
      </c>
      <c r="C37" s="257"/>
      <c r="D37" s="162">
        <v>2</v>
      </c>
      <c r="E37" s="163">
        <v>2</v>
      </c>
      <c r="F37" s="164">
        <v>1</v>
      </c>
      <c r="G37" s="258"/>
      <c r="H37" s="164"/>
      <c r="I37" s="165">
        <f t="shared" si="0"/>
        <v>8</v>
      </c>
    </row>
    <row r="38" spans="1:9" s="6" customFormat="1" x14ac:dyDescent="0.2">
      <c r="A38" s="259" t="s">
        <v>190</v>
      </c>
      <c r="B38" s="160"/>
      <c r="C38" s="257"/>
      <c r="D38" s="162"/>
      <c r="E38" s="163"/>
      <c r="F38" s="164"/>
      <c r="G38" s="258"/>
      <c r="H38" s="164"/>
      <c r="I38" s="165">
        <f t="shared" si="0"/>
        <v>0</v>
      </c>
    </row>
    <row r="39" spans="1:9" s="6" customFormat="1" x14ac:dyDescent="0.2">
      <c r="A39" s="259" t="s">
        <v>191</v>
      </c>
      <c r="B39" s="160"/>
      <c r="C39" s="257"/>
      <c r="D39" s="162"/>
      <c r="E39" s="163"/>
      <c r="F39" s="164"/>
      <c r="G39" s="258"/>
      <c r="H39" s="164"/>
      <c r="I39" s="165">
        <f t="shared" si="0"/>
        <v>0</v>
      </c>
    </row>
    <row r="40" spans="1:9" s="6" customFormat="1" x14ac:dyDescent="0.2">
      <c r="A40" s="259" t="s">
        <v>285</v>
      </c>
      <c r="B40" s="160"/>
      <c r="C40" s="257"/>
      <c r="D40" s="162"/>
      <c r="E40" s="163"/>
      <c r="F40" s="164"/>
      <c r="G40" s="258"/>
      <c r="H40" s="164"/>
      <c r="I40" s="165">
        <f t="shared" si="0"/>
        <v>0</v>
      </c>
    </row>
    <row r="41" spans="1:9" s="6" customFormat="1" x14ac:dyDescent="0.2">
      <c r="A41" s="259" t="s">
        <v>192</v>
      </c>
      <c r="B41" s="160"/>
      <c r="C41" s="257"/>
      <c r="D41" s="162"/>
      <c r="E41" s="163"/>
      <c r="F41" s="164"/>
      <c r="G41" s="258"/>
      <c r="H41" s="164"/>
      <c r="I41" s="165">
        <f t="shared" si="0"/>
        <v>0</v>
      </c>
    </row>
    <row r="42" spans="1:9" s="6" customFormat="1" x14ac:dyDescent="0.2">
      <c r="A42" s="259" t="s">
        <v>193</v>
      </c>
      <c r="B42" s="160"/>
      <c r="C42" s="257"/>
      <c r="D42" s="162"/>
      <c r="E42" s="163"/>
      <c r="F42" s="164"/>
      <c r="G42" s="258"/>
      <c r="H42" s="164"/>
      <c r="I42" s="165">
        <f t="shared" si="0"/>
        <v>0</v>
      </c>
    </row>
    <row r="43" spans="1:9" s="6" customFormat="1" x14ac:dyDescent="0.2">
      <c r="A43" s="259" t="s">
        <v>194</v>
      </c>
      <c r="B43" s="160"/>
      <c r="C43" s="257"/>
      <c r="D43" s="162"/>
      <c r="E43" s="163"/>
      <c r="F43" s="164"/>
      <c r="G43" s="258"/>
      <c r="H43" s="164"/>
      <c r="I43" s="165">
        <f t="shared" si="0"/>
        <v>0</v>
      </c>
    </row>
    <row r="44" spans="1:9" s="6" customFormat="1" x14ac:dyDescent="0.2">
      <c r="A44" s="259" t="s">
        <v>195</v>
      </c>
      <c r="B44" s="160"/>
      <c r="C44" s="257"/>
      <c r="D44" s="162"/>
      <c r="E44" s="163"/>
      <c r="F44" s="164"/>
      <c r="G44" s="258"/>
      <c r="H44" s="164"/>
      <c r="I44" s="165">
        <f t="shared" si="0"/>
        <v>0</v>
      </c>
    </row>
    <row r="45" spans="1:9" s="6" customFormat="1" x14ac:dyDescent="0.2">
      <c r="A45" s="259" t="s">
        <v>468</v>
      </c>
      <c r="B45" s="160"/>
      <c r="C45" s="257"/>
      <c r="D45" s="162"/>
      <c r="E45" s="163"/>
      <c r="F45" s="164"/>
      <c r="G45" s="258"/>
      <c r="H45" s="164"/>
      <c r="I45" s="165">
        <f t="shared" si="0"/>
        <v>0</v>
      </c>
    </row>
    <row r="46" spans="1:9" s="6" customFormat="1" x14ac:dyDescent="0.2">
      <c r="A46" s="259" t="s">
        <v>196</v>
      </c>
      <c r="B46" s="160">
        <v>2</v>
      </c>
      <c r="C46" s="257"/>
      <c r="D46" s="162">
        <v>6</v>
      </c>
      <c r="E46" s="163">
        <v>3</v>
      </c>
      <c r="F46" s="164"/>
      <c r="G46" s="258"/>
      <c r="H46" s="164"/>
      <c r="I46" s="165">
        <f t="shared" si="0"/>
        <v>11</v>
      </c>
    </row>
    <row r="47" spans="1:9" s="6" customFormat="1" x14ac:dyDescent="0.2">
      <c r="A47" s="259" t="s">
        <v>378</v>
      </c>
      <c r="B47" s="160">
        <v>4</v>
      </c>
      <c r="C47" s="257"/>
      <c r="D47" s="162">
        <v>22</v>
      </c>
      <c r="E47" s="163"/>
      <c r="F47" s="164"/>
      <c r="G47" s="258"/>
      <c r="H47" s="164"/>
      <c r="I47" s="165">
        <f t="shared" si="0"/>
        <v>26</v>
      </c>
    </row>
    <row r="48" spans="1:9" s="6" customFormat="1" x14ac:dyDescent="0.2">
      <c r="A48" s="259" t="s">
        <v>197</v>
      </c>
      <c r="B48" s="160">
        <v>6</v>
      </c>
      <c r="C48" s="257"/>
      <c r="D48" s="162">
        <v>1</v>
      </c>
      <c r="E48" s="163">
        <v>1</v>
      </c>
      <c r="F48" s="164"/>
      <c r="G48" s="258"/>
      <c r="H48" s="164"/>
      <c r="I48" s="165">
        <f t="shared" si="0"/>
        <v>8</v>
      </c>
    </row>
    <row r="49" spans="1:9" s="6" customFormat="1" x14ac:dyDescent="0.2">
      <c r="A49" s="259" t="s">
        <v>198</v>
      </c>
      <c r="B49" s="160"/>
      <c r="C49" s="257"/>
      <c r="D49" s="162"/>
      <c r="E49" s="163"/>
      <c r="F49" s="164"/>
      <c r="G49" s="258"/>
      <c r="H49" s="164"/>
      <c r="I49" s="165">
        <f t="shared" si="0"/>
        <v>0</v>
      </c>
    </row>
    <row r="50" spans="1:9" s="6" customFormat="1" x14ac:dyDescent="0.2">
      <c r="A50" s="259" t="s">
        <v>365</v>
      </c>
      <c r="B50" s="160"/>
      <c r="C50" s="257"/>
      <c r="D50" s="162"/>
      <c r="E50" s="163"/>
      <c r="F50" s="164"/>
      <c r="G50" s="258"/>
      <c r="H50" s="164"/>
      <c r="I50" s="165">
        <f t="shared" si="0"/>
        <v>0</v>
      </c>
    </row>
    <row r="51" spans="1:9" s="6" customFormat="1" x14ac:dyDescent="0.2">
      <c r="A51" s="259" t="s">
        <v>398</v>
      </c>
      <c r="B51" s="160"/>
      <c r="C51" s="257"/>
      <c r="D51" s="162"/>
      <c r="E51" s="163"/>
      <c r="F51" s="164"/>
      <c r="G51" s="258"/>
      <c r="H51" s="164"/>
      <c r="I51" s="165">
        <f t="shared" si="0"/>
        <v>0</v>
      </c>
    </row>
    <row r="52" spans="1:9" s="6" customFormat="1" x14ac:dyDescent="0.2">
      <c r="A52" s="259" t="s">
        <v>297</v>
      </c>
      <c r="B52" s="160"/>
      <c r="C52" s="257"/>
      <c r="D52" s="162"/>
      <c r="E52" s="163"/>
      <c r="F52" s="164"/>
      <c r="G52" s="258"/>
      <c r="H52" s="164"/>
      <c r="I52" s="165">
        <f t="shared" si="0"/>
        <v>0</v>
      </c>
    </row>
    <row r="53" spans="1:9" s="6" customFormat="1" x14ac:dyDescent="0.2">
      <c r="A53" s="259" t="s">
        <v>199</v>
      </c>
      <c r="B53" s="160"/>
      <c r="C53" s="257"/>
      <c r="D53" s="162"/>
      <c r="E53" s="163"/>
      <c r="F53" s="164"/>
      <c r="G53" s="258"/>
      <c r="H53" s="164"/>
      <c r="I53" s="165">
        <f t="shared" si="0"/>
        <v>0</v>
      </c>
    </row>
    <row r="54" spans="1:9" s="6" customFormat="1" x14ac:dyDescent="0.2">
      <c r="A54" s="259" t="s">
        <v>200</v>
      </c>
      <c r="B54" s="160"/>
      <c r="C54" s="257"/>
      <c r="D54" s="162"/>
      <c r="E54" s="163"/>
      <c r="F54" s="164"/>
      <c r="G54" s="258"/>
      <c r="H54" s="164"/>
      <c r="I54" s="165">
        <f t="shared" si="0"/>
        <v>0</v>
      </c>
    </row>
    <row r="55" spans="1:9" s="6" customFormat="1" x14ac:dyDescent="0.2">
      <c r="A55" s="259" t="s">
        <v>201</v>
      </c>
      <c r="B55" s="160"/>
      <c r="C55" s="257"/>
      <c r="D55" s="162"/>
      <c r="E55" s="163"/>
      <c r="F55" s="164"/>
      <c r="G55" s="258"/>
      <c r="H55" s="164"/>
      <c r="I55" s="165">
        <f t="shared" si="0"/>
        <v>0</v>
      </c>
    </row>
    <row r="56" spans="1:9" s="6" customFormat="1" x14ac:dyDescent="0.2">
      <c r="A56" s="259" t="s">
        <v>202</v>
      </c>
      <c r="B56" s="160"/>
      <c r="C56" s="257"/>
      <c r="D56" s="162"/>
      <c r="E56" s="163"/>
      <c r="F56" s="164">
        <v>1</v>
      </c>
      <c r="G56" s="258"/>
      <c r="H56" s="164"/>
      <c r="I56" s="165">
        <f t="shared" si="0"/>
        <v>1</v>
      </c>
    </row>
    <row r="57" spans="1:9" s="6" customFormat="1" x14ac:dyDescent="0.2">
      <c r="A57" s="259" t="s">
        <v>203</v>
      </c>
      <c r="B57" s="160"/>
      <c r="C57" s="257"/>
      <c r="D57" s="162"/>
      <c r="E57" s="163"/>
      <c r="F57" s="164"/>
      <c r="G57" s="258"/>
      <c r="H57" s="164"/>
      <c r="I57" s="165">
        <f t="shared" si="0"/>
        <v>0</v>
      </c>
    </row>
    <row r="58" spans="1:9" s="6" customFormat="1" x14ac:dyDescent="0.2">
      <c r="A58" s="259" t="s">
        <v>205</v>
      </c>
      <c r="B58" s="160">
        <v>10</v>
      </c>
      <c r="C58" s="257"/>
      <c r="D58" s="162">
        <v>1</v>
      </c>
      <c r="E58" s="163"/>
      <c r="F58" s="164">
        <v>1</v>
      </c>
      <c r="G58" s="258"/>
      <c r="H58" s="164"/>
      <c r="I58" s="165">
        <f t="shared" si="0"/>
        <v>12</v>
      </c>
    </row>
    <row r="59" spans="1:9" s="6" customFormat="1" x14ac:dyDescent="0.2">
      <c r="A59" s="259" t="s">
        <v>206</v>
      </c>
      <c r="B59" s="160"/>
      <c r="C59" s="257"/>
      <c r="D59" s="162"/>
      <c r="E59" s="163"/>
      <c r="F59" s="164"/>
      <c r="G59" s="258"/>
      <c r="H59" s="164"/>
      <c r="I59" s="165">
        <f t="shared" si="0"/>
        <v>0</v>
      </c>
    </row>
    <row r="60" spans="1:9" s="6" customFormat="1" x14ac:dyDescent="0.2">
      <c r="A60" s="259" t="s">
        <v>207</v>
      </c>
      <c r="B60" s="160"/>
      <c r="C60" s="257"/>
      <c r="D60" s="162"/>
      <c r="E60" s="163"/>
      <c r="F60" s="164"/>
      <c r="G60" s="258"/>
      <c r="H60" s="164"/>
      <c r="I60" s="165">
        <f t="shared" si="0"/>
        <v>0</v>
      </c>
    </row>
    <row r="61" spans="1:9" s="6" customFormat="1" x14ac:dyDescent="0.2">
      <c r="A61" s="259" t="s">
        <v>208</v>
      </c>
      <c r="B61" s="160"/>
      <c r="C61" s="257"/>
      <c r="D61" s="162"/>
      <c r="E61" s="163"/>
      <c r="F61" s="164"/>
      <c r="G61" s="258"/>
      <c r="H61" s="164"/>
      <c r="I61" s="165">
        <f t="shared" si="0"/>
        <v>0</v>
      </c>
    </row>
    <row r="62" spans="1:9" s="6" customFormat="1" x14ac:dyDescent="0.2">
      <c r="A62" s="259" t="s">
        <v>362</v>
      </c>
      <c r="B62" s="160"/>
      <c r="C62" s="257"/>
      <c r="D62" s="162"/>
      <c r="E62" s="163"/>
      <c r="F62" s="164"/>
      <c r="G62" s="258"/>
      <c r="H62" s="164"/>
      <c r="I62" s="165">
        <f t="shared" si="0"/>
        <v>0</v>
      </c>
    </row>
    <row r="63" spans="1:9" s="6" customFormat="1" x14ac:dyDescent="0.2">
      <c r="A63" s="259" t="s">
        <v>300</v>
      </c>
      <c r="B63" s="160"/>
      <c r="C63" s="257"/>
      <c r="D63" s="162"/>
      <c r="E63" s="163"/>
      <c r="F63" s="164"/>
      <c r="G63" s="258"/>
      <c r="H63" s="164"/>
      <c r="I63" s="165">
        <f t="shared" si="0"/>
        <v>0</v>
      </c>
    </row>
    <row r="64" spans="1:9" s="6" customFormat="1" x14ac:dyDescent="0.2">
      <c r="A64" s="259" t="s">
        <v>209</v>
      </c>
      <c r="B64" s="160"/>
      <c r="C64" s="257"/>
      <c r="D64" s="162"/>
      <c r="E64" s="163"/>
      <c r="F64" s="164"/>
      <c r="G64" s="258"/>
      <c r="H64" s="164"/>
      <c r="I64" s="165">
        <f t="shared" si="0"/>
        <v>0</v>
      </c>
    </row>
    <row r="65" spans="1:9" s="6" customFormat="1" x14ac:dyDescent="0.2">
      <c r="A65" s="259" t="s">
        <v>210</v>
      </c>
      <c r="B65" s="160">
        <v>1</v>
      </c>
      <c r="C65" s="257"/>
      <c r="D65" s="162"/>
      <c r="E65" s="163"/>
      <c r="F65" s="164"/>
      <c r="G65" s="258"/>
      <c r="H65" s="164"/>
      <c r="I65" s="165">
        <f t="shared" si="0"/>
        <v>1</v>
      </c>
    </row>
    <row r="66" spans="1:9" s="6" customFormat="1" x14ac:dyDescent="0.2">
      <c r="A66" s="259" t="s">
        <v>211</v>
      </c>
      <c r="B66" s="160">
        <v>13</v>
      </c>
      <c r="C66" s="257"/>
      <c r="D66" s="162">
        <v>9</v>
      </c>
      <c r="E66" s="163">
        <v>7</v>
      </c>
      <c r="F66" s="164"/>
      <c r="G66" s="258"/>
      <c r="H66" s="164"/>
      <c r="I66" s="165">
        <f t="shared" si="0"/>
        <v>29</v>
      </c>
    </row>
    <row r="67" spans="1:9" s="6" customFormat="1" x14ac:dyDescent="0.2">
      <c r="A67" s="259" t="s">
        <v>215</v>
      </c>
      <c r="B67" s="160"/>
      <c r="C67" s="257"/>
      <c r="D67" s="162"/>
      <c r="E67" s="163"/>
      <c r="F67" s="164"/>
      <c r="G67" s="258"/>
      <c r="H67" s="164"/>
      <c r="I67" s="165">
        <f t="shared" si="0"/>
        <v>0</v>
      </c>
    </row>
    <row r="68" spans="1:9" s="6" customFormat="1" x14ac:dyDescent="0.2">
      <c r="A68" s="259" t="s">
        <v>212</v>
      </c>
      <c r="B68" s="160">
        <v>6</v>
      </c>
      <c r="C68" s="257"/>
      <c r="D68" s="162">
        <v>20</v>
      </c>
      <c r="E68" s="163">
        <v>9</v>
      </c>
      <c r="F68" s="164"/>
      <c r="G68" s="258">
        <v>1</v>
      </c>
      <c r="H68" s="164"/>
      <c r="I68" s="165">
        <f t="shared" si="0"/>
        <v>36</v>
      </c>
    </row>
    <row r="69" spans="1:9" s="6" customFormat="1" x14ac:dyDescent="0.2">
      <c r="A69" s="259" t="s">
        <v>216</v>
      </c>
      <c r="B69" s="160"/>
      <c r="C69" s="257"/>
      <c r="D69" s="162">
        <v>1</v>
      </c>
      <c r="E69" s="163"/>
      <c r="F69" s="164"/>
      <c r="G69" s="258"/>
      <c r="H69" s="164"/>
      <c r="I69" s="165">
        <f t="shared" ref="I69:I132" si="1">SUM(B69,D69:H69)</f>
        <v>1</v>
      </c>
    </row>
    <row r="70" spans="1:9" s="6" customFormat="1" x14ac:dyDescent="0.2">
      <c r="A70" s="259" t="s">
        <v>217</v>
      </c>
      <c r="B70" s="160">
        <v>1</v>
      </c>
      <c r="C70" s="257"/>
      <c r="D70" s="162">
        <v>4</v>
      </c>
      <c r="E70" s="163"/>
      <c r="F70" s="164"/>
      <c r="G70" s="258"/>
      <c r="H70" s="164"/>
      <c r="I70" s="165">
        <f t="shared" si="1"/>
        <v>5</v>
      </c>
    </row>
    <row r="71" spans="1:9" s="6" customFormat="1" x14ac:dyDescent="0.2">
      <c r="A71" s="259" t="s">
        <v>218</v>
      </c>
      <c r="B71" s="160"/>
      <c r="C71" s="257"/>
      <c r="D71" s="162"/>
      <c r="E71" s="163"/>
      <c r="F71" s="164"/>
      <c r="G71" s="258"/>
      <c r="H71" s="164"/>
      <c r="I71" s="165">
        <f t="shared" si="1"/>
        <v>0</v>
      </c>
    </row>
    <row r="72" spans="1:9" s="6" customFormat="1" x14ac:dyDescent="0.2">
      <c r="A72" s="259" t="s">
        <v>219</v>
      </c>
      <c r="B72" s="160"/>
      <c r="C72" s="257"/>
      <c r="D72" s="162"/>
      <c r="E72" s="163"/>
      <c r="F72" s="164"/>
      <c r="G72" s="258"/>
      <c r="H72" s="164"/>
      <c r="I72" s="165">
        <f t="shared" si="1"/>
        <v>0</v>
      </c>
    </row>
    <row r="73" spans="1:9" s="6" customFormat="1" x14ac:dyDescent="0.2">
      <c r="A73" s="259" t="s">
        <v>220</v>
      </c>
      <c r="B73" s="160"/>
      <c r="C73" s="257"/>
      <c r="D73" s="162"/>
      <c r="E73" s="163"/>
      <c r="F73" s="164"/>
      <c r="G73" s="258"/>
      <c r="H73" s="164"/>
      <c r="I73" s="165">
        <f t="shared" si="1"/>
        <v>0</v>
      </c>
    </row>
    <row r="74" spans="1:9" s="6" customFormat="1" x14ac:dyDescent="0.2">
      <c r="A74" s="259" t="s">
        <v>221</v>
      </c>
      <c r="B74" s="160"/>
      <c r="C74" s="257"/>
      <c r="D74" s="162"/>
      <c r="E74" s="163"/>
      <c r="F74" s="164"/>
      <c r="G74" s="258"/>
      <c r="H74" s="164"/>
      <c r="I74" s="165">
        <f t="shared" si="1"/>
        <v>0</v>
      </c>
    </row>
    <row r="75" spans="1:9" s="6" customFormat="1" x14ac:dyDescent="0.2">
      <c r="A75" s="259" t="s">
        <v>222</v>
      </c>
      <c r="B75" s="160"/>
      <c r="C75" s="257"/>
      <c r="D75" s="162">
        <v>3</v>
      </c>
      <c r="E75" s="163"/>
      <c r="F75" s="164"/>
      <c r="G75" s="258"/>
      <c r="H75" s="164"/>
      <c r="I75" s="165">
        <f t="shared" si="1"/>
        <v>3</v>
      </c>
    </row>
    <row r="76" spans="1:9" s="6" customFormat="1" x14ac:dyDescent="0.2">
      <c r="A76" s="259" t="s">
        <v>225</v>
      </c>
      <c r="B76" s="160"/>
      <c r="C76" s="257"/>
      <c r="D76" s="162"/>
      <c r="E76" s="163"/>
      <c r="F76" s="164"/>
      <c r="G76" s="258"/>
      <c r="H76" s="164"/>
      <c r="I76" s="165">
        <f t="shared" si="1"/>
        <v>0</v>
      </c>
    </row>
    <row r="77" spans="1:9" s="6" customFormat="1" x14ac:dyDescent="0.2">
      <c r="A77" s="259" t="s">
        <v>227</v>
      </c>
      <c r="B77" s="160"/>
      <c r="C77" s="257"/>
      <c r="D77" s="162"/>
      <c r="E77" s="163"/>
      <c r="F77" s="164"/>
      <c r="G77" s="258"/>
      <c r="H77" s="164"/>
      <c r="I77" s="165">
        <f t="shared" si="1"/>
        <v>0</v>
      </c>
    </row>
    <row r="78" spans="1:9" s="6" customFormat="1" x14ac:dyDescent="0.2">
      <c r="A78" s="259" t="s">
        <v>229</v>
      </c>
      <c r="B78" s="160"/>
      <c r="C78" s="257"/>
      <c r="D78" s="162"/>
      <c r="E78" s="163"/>
      <c r="F78" s="164"/>
      <c r="G78" s="258"/>
      <c r="H78" s="164"/>
      <c r="I78" s="165">
        <f t="shared" si="1"/>
        <v>0</v>
      </c>
    </row>
    <row r="79" spans="1:9" s="6" customFormat="1" x14ac:dyDescent="0.2">
      <c r="A79" s="259" t="s">
        <v>231</v>
      </c>
      <c r="B79" s="160"/>
      <c r="C79" s="257"/>
      <c r="D79" s="162"/>
      <c r="E79" s="163"/>
      <c r="F79" s="164"/>
      <c r="G79" s="258"/>
      <c r="H79" s="164"/>
      <c r="I79" s="165">
        <f t="shared" si="1"/>
        <v>0</v>
      </c>
    </row>
    <row r="80" spans="1:9" s="6" customFormat="1" x14ac:dyDescent="0.2">
      <c r="A80" s="259" t="s">
        <v>232</v>
      </c>
      <c r="B80" s="160"/>
      <c r="C80" s="257"/>
      <c r="D80" s="162"/>
      <c r="E80" s="163"/>
      <c r="F80" s="164"/>
      <c r="G80" s="258"/>
      <c r="H80" s="164"/>
      <c r="I80" s="165">
        <f t="shared" si="1"/>
        <v>0</v>
      </c>
    </row>
    <row r="81" spans="1:11" s="6" customFormat="1" x14ac:dyDescent="0.2">
      <c r="A81" s="259" t="s">
        <v>234</v>
      </c>
      <c r="B81" s="160"/>
      <c r="C81" s="257"/>
      <c r="D81" s="162"/>
      <c r="E81" s="163"/>
      <c r="F81" s="164"/>
      <c r="G81" s="258"/>
      <c r="H81" s="164"/>
      <c r="I81" s="165">
        <f t="shared" si="1"/>
        <v>0</v>
      </c>
    </row>
    <row r="82" spans="1:11" s="6" customFormat="1" x14ac:dyDescent="0.2">
      <c r="A82" s="259" t="s">
        <v>235</v>
      </c>
      <c r="B82" s="160">
        <v>2</v>
      </c>
      <c r="C82" s="257"/>
      <c r="D82" s="162">
        <v>1</v>
      </c>
      <c r="E82" s="163">
        <v>3</v>
      </c>
      <c r="F82" s="164"/>
      <c r="G82" s="258"/>
      <c r="H82" s="164"/>
      <c r="I82" s="165">
        <f t="shared" si="1"/>
        <v>6</v>
      </c>
    </row>
    <row r="83" spans="1:11" s="6" customFormat="1" x14ac:dyDescent="0.2">
      <c r="A83" s="259" t="s">
        <v>236</v>
      </c>
      <c r="B83" s="160"/>
      <c r="C83" s="257"/>
      <c r="D83" s="162">
        <v>7</v>
      </c>
      <c r="E83" s="163">
        <v>2</v>
      </c>
      <c r="F83" s="164"/>
      <c r="G83" s="258"/>
      <c r="H83" s="164"/>
      <c r="I83" s="165">
        <f t="shared" si="1"/>
        <v>9</v>
      </c>
    </row>
    <row r="84" spans="1:11" s="6" customFormat="1" x14ac:dyDescent="0.2">
      <c r="A84" s="259" t="s">
        <v>237</v>
      </c>
      <c r="B84" s="160">
        <v>2</v>
      </c>
      <c r="C84" s="257"/>
      <c r="D84" s="162">
        <v>5</v>
      </c>
      <c r="E84" s="163">
        <v>1</v>
      </c>
      <c r="F84" s="164"/>
      <c r="G84" s="258"/>
      <c r="H84" s="164"/>
      <c r="I84" s="165">
        <f t="shared" si="1"/>
        <v>8</v>
      </c>
    </row>
    <row r="85" spans="1:11" s="6" customFormat="1" x14ac:dyDescent="0.2">
      <c r="A85" s="259" t="s">
        <v>238</v>
      </c>
      <c r="B85" s="160"/>
      <c r="C85" s="257"/>
      <c r="D85" s="162"/>
      <c r="E85" s="163"/>
      <c r="F85" s="164"/>
      <c r="G85" s="258"/>
      <c r="H85" s="164"/>
      <c r="I85" s="165">
        <f t="shared" si="1"/>
        <v>0</v>
      </c>
    </row>
    <row r="86" spans="1:11" s="6" customFormat="1" x14ac:dyDescent="0.2">
      <c r="A86" s="259" t="s">
        <v>239</v>
      </c>
      <c r="B86" s="160"/>
      <c r="C86" s="257"/>
      <c r="D86" s="162"/>
      <c r="E86" s="163"/>
      <c r="F86" s="164"/>
      <c r="G86" s="258"/>
      <c r="H86" s="164"/>
      <c r="I86" s="165">
        <f t="shared" si="1"/>
        <v>0</v>
      </c>
    </row>
    <row r="87" spans="1:11" s="6" customFormat="1" x14ac:dyDescent="0.2">
      <c r="A87" s="259" t="s">
        <v>240</v>
      </c>
      <c r="B87" s="160">
        <v>10</v>
      </c>
      <c r="C87" s="257"/>
      <c r="D87" s="162">
        <v>2</v>
      </c>
      <c r="E87" s="163">
        <v>2</v>
      </c>
      <c r="F87" s="164"/>
      <c r="G87" s="258"/>
      <c r="H87" s="164"/>
      <c r="I87" s="165">
        <f t="shared" si="1"/>
        <v>14</v>
      </c>
    </row>
    <row r="88" spans="1:11" s="6" customFormat="1" x14ac:dyDescent="0.2">
      <c r="A88" s="259" t="s">
        <v>241</v>
      </c>
      <c r="B88" s="160">
        <v>2</v>
      </c>
      <c r="C88" s="257"/>
      <c r="D88" s="162"/>
      <c r="E88" s="163"/>
      <c r="F88" s="164"/>
      <c r="G88" s="258"/>
      <c r="H88" s="164"/>
      <c r="I88" s="165">
        <f t="shared" si="1"/>
        <v>2</v>
      </c>
    </row>
    <row r="89" spans="1:11" s="6" customFormat="1" x14ac:dyDescent="0.2">
      <c r="A89" s="259" t="s">
        <v>242</v>
      </c>
      <c r="B89" s="160">
        <v>6</v>
      </c>
      <c r="C89" s="257"/>
      <c r="D89" s="162">
        <v>7</v>
      </c>
      <c r="E89" s="163">
        <v>8</v>
      </c>
      <c r="F89" s="164"/>
      <c r="G89" s="258"/>
      <c r="H89" s="164"/>
      <c r="I89" s="165">
        <f t="shared" si="1"/>
        <v>21</v>
      </c>
    </row>
    <row r="90" spans="1:11" s="6" customFormat="1" x14ac:dyDescent="0.2">
      <c r="A90" s="259" t="s">
        <v>244</v>
      </c>
      <c r="B90" s="160"/>
      <c r="C90" s="257"/>
      <c r="D90" s="162"/>
      <c r="E90" s="163"/>
      <c r="F90" s="164"/>
      <c r="G90" s="258"/>
      <c r="H90" s="164"/>
      <c r="I90" s="165">
        <f t="shared" si="1"/>
        <v>0</v>
      </c>
    </row>
    <row r="91" spans="1:11" s="6" customFormat="1" x14ac:dyDescent="0.2">
      <c r="A91" s="259" t="s">
        <v>245</v>
      </c>
      <c r="B91" s="160">
        <v>3</v>
      </c>
      <c r="C91" s="257"/>
      <c r="D91" s="162">
        <v>5</v>
      </c>
      <c r="E91" s="163">
        <v>6</v>
      </c>
      <c r="F91" s="164"/>
      <c r="G91" s="258"/>
      <c r="H91" s="164"/>
      <c r="I91" s="165">
        <f t="shared" si="1"/>
        <v>14</v>
      </c>
    </row>
    <row r="92" spans="1:11" s="6" customFormat="1" x14ac:dyDescent="0.2">
      <c r="A92" s="259" t="s">
        <v>246</v>
      </c>
      <c r="B92" s="160"/>
      <c r="C92" s="257"/>
      <c r="D92" s="162"/>
      <c r="E92" s="163"/>
      <c r="F92" s="164"/>
      <c r="G92" s="258"/>
      <c r="H92" s="164"/>
      <c r="I92" s="165">
        <f t="shared" si="1"/>
        <v>0</v>
      </c>
      <c r="K92" s="1"/>
    </row>
    <row r="93" spans="1:11" s="6" customFormat="1" x14ac:dyDescent="0.2">
      <c r="A93" s="259" t="s">
        <v>248</v>
      </c>
      <c r="B93" s="160"/>
      <c r="C93" s="257"/>
      <c r="D93" s="162"/>
      <c r="E93" s="163"/>
      <c r="F93" s="164"/>
      <c r="G93" s="258"/>
      <c r="H93" s="164"/>
      <c r="I93" s="165">
        <f t="shared" si="1"/>
        <v>0</v>
      </c>
    </row>
    <row r="94" spans="1:11" s="6" customFormat="1" x14ac:dyDescent="0.2">
      <c r="A94" s="259" t="s">
        <v>250</v>
      </c>
      <c r="B94" s="160"/>
      <c r="C94" s="257"/>
      <c r="D94" s="162"/>
      <c r="E94" s="163"/>
      <c r="F94" s="164"/>
      <c r="G94" s="258"/>
      <c r="H94" s="164"/>
      <c r="I94" s="165">
        <f t="shared" si="1"/>
        <v>0</v>
      </c>
    </row>
    <row r="95" spans="1:11" s="6" customFormat="1" x14ac:dyDescent="0.2">
      <c r="A95" s="259" t="s">
        <v>249</v>
      </c>
      <c r="B95" s="160"/>
      <c r="C95" s="257"/>
      <c r="D95" s="162"/>
      <c r="E95" s="163"/>
      <c r="F95" s="164"/>
      <c r="G95" s="258"/>
      <c r="H95" s="164"/>
      <c r="I95" s="165">
        <f t="shared" si="1"/>
        <v>0</v>
      </c>
    </row>
    <row r="96" spans="1:11" s="6" customFormat="1" x14ac:dyDescent="0.2">
      <c r="A96" s="259" t="s">
        <v>251</v>
      </c>
      <c r="B96" s="160"/>
      <c r="C96" s="257"/>
      <c r="D96" s="162"/>
      <c r="E96" s="163"/>
      <c r="F96" s="164"/>
      <c r="G96" s="258"/>
      <c r="H96" s="164"/>
      <c r="I96" s="165">
        <f t="shared" si="1"/>
        <v>0</v>
      </c>
    </row>
    <row r="97" spans="1:9" s="6" customFormat="1" x14ac:dyDescent="0.2">
      <c r="A97" s="259" t="s">
        <v>252</v>
      </c>
      <c r="B97" s="160"/>
      <c r="C97" s="257"/>
      <c r="D97" s="162"/>
      <c r="E97" s="163"/>
      <c r="F97" s="164"/>
      <c r="G97" s="258"/>
      <c r="H97" s="164"/>
      <c r="I97" s="165">
        <f t="shared" si="1"/>
        <v>0</v>
      </c>
    </row>
    <row r="98" spans="1:9" s="6" customFormat="1" x14ac:dyDescent="0.2">
      <c r="A98" s="259" t="s">
        <v>253</v>
      </c>
      <c r="B98" s="160"/>
      <c r="C98" s="257"/>
      <c r="D98" s="162">
        <v>1</v>
      </c>
      <c r="E98" s="163"/>
      <c r="F98" s="164"/>
      <c r="G98" s="258"/>
      <c r="H98" s="164"/>
      <c r="I98" s="165">
        <f t="shared" si="1"/>
        <v>1</v>
      </c>
    </row>
    <row r="99" spans="1:9" s="6" customFormat="1" x14ac:dyDescent="0.2">
      <c r="A99" s="259" t="s">
        <v>254</v>
      </c>
      <c r="B99" s="160"/>
      <c r="C99" s="257"/>
      <c r="D99" s="162"/>
      <c r="E99" s="163"/>
      <c r="F99" s="164"/>
      <c r="G99" s="258"/>
      <c r="H99" s="164"/>
      <c r="I99" s="165">
        <f t="shared" si="1"/>
        <v>0</v>
      </c>
    </row>
    <row r="100" spans="1:9" s="6" customFormat="1" x14ac:dyDescent="0.2">
      <c r="A100" s="259" t="s">
        <v>255</v>
      </c>
      <c r="B100" s="160"/>
      <c r="C100" s="257"/>
      <c r="D100" s="162"/>
      <c r="E100" s="163">
        <v>3</v>
      </c>
      <c r="F100" s="164"/>
      <c r="G100" s="258"/>
      <c r="H100" s="164">
        <v>1</v>
      </c>
      <c r="I100" s="165">
        <f t="shared" si="1"/>
        <v>4</v>
      </c>
    </row>
    <row r="101" spans="1:9" s="6" customFormat="1" x14ac:dyDescent="0.2">
      <c r="A101" s="259" t="s">
        <v>256</v>
      </c>
      <c r="B101" s="160"/>
      <c r="C101" s="257"/>
      <c r="D101" s="162"/>
      <c r="E101" s="163"/>
      <c r="F101" s="164"/>
      <c r="G101" s="258"/>
      <c r="H101" s="164"/>
      <c r="I101" s="165">
        <f t="shared" si="1"/>
        <v>0</v>
      </c>
    </row>
    <row r="102" spans="1:9" s="6" customFormat="1" x14ac:dyDescent="0.2">
      <c r="A102" s="259" t="s">
        <v>259</v>
      </c>
      <c r="B102" s="160"/>
      <c r="C102" s="257"/>
      <c r="D102" s="162"/>
      <c r="E102" s="163"/>
      <c r="F102" s="164"/>
      <c r="G102" s="258"/>
      <c r="H102" s="164"/>
      <c r="I102" s="165">
        <f t="shared" si="1"/>
        <v>0</v>
      </c>
    </row>
    <row r="103" spans="1:9" s="6" customFormat="1" x14ac:dyDescent="0.2">
      <c r="A103" s="259" t="s">
        <v>262</v>
      </c>
      <c r="B103" s="160"/>
      <c r="C103" s="257"/>
      <c r="D103" s="162">
        <v>3</v>
      </c>
      <c r="E103" s="163"/>
      <c r="F103" s="164"/>
      <c r="G103" s="258"/>
      <c r="H103" s="164"/>
      <c r="I103" s="165">
        <f t="shared" si="1"/>
        <v>3</v>
      </c>
    </row>
    <row r="104" spans="1:9" s="6" customFormat="1" x14ac:dyDescent="0.2">
      <c r="A104" s="259" t="s">
        <v>263</v>
      </c>
      <c r="B104" s="160"/>
      <c r="C104" s="257"/>
      <c r="D104" s="162"/>
      <c r="E104" s="163"/>
      <c r="F104" s="164"/>
      <c r="G104" s="258"/>
      <c r="H104" s="164"/>
      <c r="I104" s="165">
        <f t="shared" si="1"/>
        <v>0</v>
      </c>
    </row>
    <row r="105" spans="1:9" s="6" customFormat="1" x14ac:dyDescent="0.2">
      <c r="A105" s="259" t="s">
        <v>264</v>
      </c>
      <c r="B105" s="160"/>
      <c r="C105" s="257"/>
      <c r="D105" s="162"/>
      <c r="E105" s="163"/>
      <c r="F105" s="164"/>
      <c r="G105" s="258"/>
      <c r="H105" s="164"/>
      <c r="I105" s="165">
        <f t="shared" si="1"/>
        <v>0</v>
      </c>
    </row>
    <row r="106" spans="1:9" s="6" customFormat="1" x14ac:dyDescent="0.2">
      <c r="A106" s="259" t="s">
        <v>265</v>
      </c>
      <c r="B106" s="160"/>
      <c r="C106" s="257"/>
      <c r="D106" s="162"/>
      <c r="E106" s="163"/>
      <c r="F106" s="164"/>
      <c r="G106" s="258"/>
      <c r="H106" s="164"/>
      <c r="I106" s="165">
        <f t="shared" si="1"/>
        <v>0</v>
      </c>
    </row>
    <row r="107" spans="1:9" s="6" customFormat="1" x14ac:dyDescent="0.2">
      <c r="A107" s="259" t="s">
        <v>266</v>
      </c>
      <c r="B107" s="160">
        <v>1</v>
      </c>
      <c r="C107" s="257"/>
      <c r="D107" s="162">
        <v>20</v>
      </c>
      <c r="E107" s="163"/>
      <c r="F107" s="164"/>
      <c r="G107" s="258"/>
      <c r="H107" s="164"/>
      <c r="I107" s="165">
        <f t="shared" si="1"/>
        <v>21</v>
      </c>
    </row>
    <row r="108" spans="1:9" s="6" customFormat="1" x14ac:dyDescent="0.2">
      <c r="A108" s="259" t="s">
        <v>267</v>
      </c>
      <c r="B108" s="160"/>
      <c r="C108" s="257"/>
      <c r="D108" s="162"/>
      <c r="E108" s="163"/>
      <c r="F108" s="164"/>
      <c r="G108" s="258"/>
      <c r="H108" s="164"/>
      <c r="I108" s="165">
        <f t="shared" si="1"/>
        <v>0</v>
      </c>
    </row>
    <row r="109" spans="1:9" s="6" customFormat="1" x14ac:dyDescent="0.2">
      <c r="A109" s="259" t="s">
        <v>268</v>
      </c>
      <c r="B109" s="160"/>
      <c r="C109" s="257"/>
      <c r="D109" s="162"/>
      <c r="E109" s="163"/>
      <c r="F109" s="164"/>
      <c r="G109" s="258"/>
      <c r="H109" s="164"/>
      <c r="I109" s="165">
        <f t="shared" si="1"/>
        <v>0</v>
      </c>
    </row>
    <row r="110" spans="1:9" s="6" customFormat="1" x14ac:dyDescent="0.2">
      <c r="A110" s="259" t="s">
        <v>171</v>
      </c>
      <c r="B110" s="160"/>
      <c r="C110" s="257"/>
      <c r="D110" s="162"/>
      <c r="E110" s="163"/>
      <c r="F110" s="164"/>
      <c r="G110" s="258"/>
      <c r="H110" s="164"/>
      <c r="I110" s="165">
        <f t="shared" si="1"/>
        <v>0</v>
      </c>
    </row>
    <row r="111" spans="1:9" s="6" customFormat="1" x14ac:dyDescent="0.2">
      <c r="A111" s="259" t="s">
        <v>344</v>
      </c>
      <c r="B111" s="160"/>
      <c r="C111" s="257"/>
      <c r="D111" s="162"/>
      <c r="E111" s="163"/>
      <c r="F111" s="164"/>
      <c r="G111" s="258"/>
      <c r="H111" s="164"/>
      <c r="I111" s="165">
        <f t="shared" si="1"/>
        <v>0</v>
      </c>
    </row>
    <row r="112" spans="1:9" s="6" customFormat="1" x14ac:dyDescent="0.2">
      <c r="A112" s="259" t="s">
        <v>381</v>
      </c>
      <c r="B112" s="160"/>
      <c r="C112" s="257"/>
      <c r="D112" s="162"/>
      <c r="E112" s="163"/>
      <c r="F112" s="164"/>
      <c r="G112" s="258"/>
      <c r="H112" s="164"/>
      <c r="I112" s="165">
        <f t="shared" si="1"/>
        <v>0</v>
      </c>
    </row>
    <row r="113" spans="1:9" s="6" customFormat="1" x14ac:dyDescent="0.2">
      <c r="A113" s="259" t="s">
        <v>269</v>
      </c>
      <c r="B113" s="160"/>
      <c r="C113" s="257"/>
      <c r="D113" s="162"/>
      <c r="E113" s="163"/>
      <c r="F113" s="164"/>
      <c r="G113" s="258"/>
      <c r="H113" s="164"/>
      <c r="I113" s="165">
        <f t="shared" si="1"/>
        <v>0</v>
      </c>
    </row>
    <row r="114" spans="1:9" s="6" customFormat="1" x14ac:dyDescent="0.2">
      <c r="A114" s="259" t="s">
        <v>270</v>
      </c>
      <c r="B114" s="160"/>
      <c r="C114" s="257"/>
      <c r="D114" s="162"/>
      <c r="E114" s="163"/>
      <c r="F114" s="164"/>
      <c r="G114" s="258"/>
      <c r="H114" s="164"/>
      <c r="I114" s="165">
        <f t="shared" si="1"/>
        <v>0</v>
      </c>
    </row>
    <row r="115" spans="1:9" s="6" customFormat="1" x14ac:dyDescent="0.2">
      <c r="A115" s="259" t="s">
        <v>271</v>
      </c>
      <c r="B115" s="160">
        <v>5</v>
      </c>
      <c r="C115" s="257"/>
      <c r="D115" s="162">
        <v>3</v>
      </c>
      <c r="E115" s="163">
        <v>5</v>
      </c>
      <c r="F115" s="164"/>
      <c r="G115" s="258"/>
      <c r="H115" s="164"/>
      <c r="I115" s="165">
        <f t="shared" si="1"/>
        <v>13</v>
      </c>
    </row>
    <row r="116" spans="1:9" s="6" customFormat="1" x14ac:dyDescent="0.2">
      <c r="A116" s="259" t="s">
        <v>272</v>
      </c>
      <c r="B116" s="160"/>
      <c r="C116" s="257"/>
      <c r="D116" s="162">
        <v>5</v>
      </c>
      <c r="E116" s="163"/>
      <c r="F116" s="164"/>
      <c r="G116" s="258"/>
      <c r="H116" s="164"/>
      <c r="I116" s="165">
        <f t="shared" si="1"/>
        <v>5</v>
      </c>
    </row>
    <row r="117" spans="1:9" s="6" customFormat="1" x14ac:dyDescent="0.2">
      <c r="A117" s="259" t="s">
        <v>273</v>
      </c>
      <c r="B117" s="160"/>
      <c r="C117" s="257"/>
      <c r="D117" s="162">
        <v>1</v>
      </c>
      <c r="E117" s="163"/>
      <c r="F117" s="164"/>
      <c r="G117" s="258"/>
      <c r="H117" s="164"/>
      <c r="I117" s="165">
        <f t="shared" si="1"/>
        <v>1</v>
      </c>
    </row>
    <row r="118" spans="1:9" s="6" customFormat="1" x14ac:dyDescent="0.2">
      <c r="A118" s="259" t="s">
        <v>274</v>
      </c>
      <c r="B118" s="160"/>
      <c r="C118" s="257"/>
      <c r="D118" s="162"/>
      <c r="E118" s="163"/>
      <c r="F118" s="164"/>
      <c r="G118" s="258"/>
      <c r="H118" s="164"/>
      <c r="I118" s="165">
        <f t="shared" si="1"/>
        <v>0</v>
      </c>
    </row>
    <row r="119" spans="1:9" s="6" customFormat="1" x14ac:dyDescent="0.2">
      <c r="A119" s="259" t="s">
        <v>275</v>
      </c>
      <c r="B119" s="160"/>
      <c r="C119" s="257"/>
      <c r="D119" s="162"/>
      <c r="E119" s="163"/>
      <c r="F119" s="164"/>
      <c r="G119" s="258"/>
      <c r="H119" s="164"/>
      <c r="I119" s="165">
        <f t="shared" si="1"/>
        <v>0</v>
      </c>
    </row>
    <row r="120" spans="1:9" s="6" customFormat="1" x14ac:dyDescent="0.2">
      <c r="A120" s="259" t="s">
        <v>276</v>
      </c>
      <c r="B120" s="160"/>
      <c r="C120" s="257"/>
      <c r="D120" s="162"/>
      <c r="E120" s="163"/>
      <c r="F120" s="164"/>
      <c r="G120" s="258"/>
      <c r="H120" s="164"/>
      <c r="I120" s="165">
        <f t="shared" si="1"/>
        <v>0</v>
      </c>
    </row>
    <row r="121" spans="1:9" s="6" customFormat="1" x14ac:dyDescent="0.2">
      <c r="A121" s="259" t="s">
        <v>277</v>
      </c>
      <c r="B121" s="160"/>
      <c r="C121" s="257"/>
      <c r="D121" s="162"/>
      <c r="E121" s="163"/>
      <c r="F121" s="164"/>
      <c r="G121" s="258"/>
      <c r="H121" s="164"/>
      <c r="I121" s="165">
        <f t="shared" si="1"/>
        <v>0</v>
      </c>
    </row>
    <row r="122" spans="1:9" s="6" customFormat="1" x14ac:dyDescent="0.2">
      <c r="A122" s="259" t="s">
        <v>278</v>
      </c>
      <c r="B122" s="160"/>
      <c r="C122" s="257"/>
      <c r="D122" s="162"/>
      <c r="E122" s="163"/>
      <c r="F122" s="164"/>
      <c r="G122" s="258"/>
      <c r="H122" s="164"/>
      <c r="I122" s="165">
        <f t="shared" si="1"/>
        <v>0</v>
      </c>
    </row>
    <row r="123" spans="1:9" s="6" customFormat="1" x14ac:dyDescent="0.2">
      <c r="A123" s="259" t="s">
        <v>279</v>
      </c>
      <c r="B123" s="160">
        <v>7</v>
      </c>
      <c r="C123" s="257"/>
      <c r="D123" s="162">
        <v>6</v>
      </c>
      <c r="E123" s="163">
        <v>6</v>
      </c>
      <c r="F123" s="164">
        <v>1</v>
      </c>
      <c r="G123" s="258"/>
      <c r="H123" s="164"/>
      <c r="I123" s="165">
        <f t="shared" si="1"/>
        <v>20</v>
      </c>
    </row>
    <row r="124" spans="1:9" s="6" customFormat="1" x14ac:dyDescent="0.2">
      <c r="A124" s="259" t="s">
        <v>280</v>
      </c>
      <c r="B124" s="160">
        <v>8</v>
      </c>
      <c r="C124" s="257"/>
      <c r="D124" s="162">
        <v>3</v>
      </c>
      <c r="E124" s="163">
        <v>2</v>
      </c>
      <c r="F124" s="164"/>
      <c r="G124" s="258"/>
      <c r="H124" s="164"/>
      <c r="I124" s="165">
        <f t="shared" si="1"/>
        <v>13</v>
      </c>
    </row>
    <row r="125" spans="1:9" s="6" customFormat="1" x14ac:dyDescent="0.2">
      <c r="A125" s="259" t="s">
        <v>281</v>
      </c>
      <c r="B125" s="160"/>
      <c r="C125" s="257"/>
      <c r="D125" s="162"/>
      <c r="E125" s="163"/>
      <c r="F125" s="164"/>
      <c r="G125" s="258"/>
      <c r="H125" s="164"/>
      <c r="I125" s="165">
        <f t="shared" si="1"/>
        <v>0</v>
      </c>
    </row>
    <row r="126" spans="1:9" s="6" customFormat="1" x14ac:dyDescent="0.2">
      <c r="A126" s="259" t="s">
        <v>283</v>
      </c>
      <c r="B126" s="160"/>
      <c r="C126" s="257"/>
      <c r="D126" s="162"/>
      <c r="E126" s="163"/>
      <c r="F126" s="164"/>
      <c r="G126" s="258"/>
      <c r="H126" s="164"/>
      <c r="I126" s="165">
        <f t="shared" si="1"/>
        <v>0</v>
      </c>
    </row>
    <row r="127" spans="1:9" s="6" customFormat="1" x14ac:dyDescent="0.2">
      <c r="A127" s="259" t="s">
        <v>284</v>
      </c>
      <c r="B127" s="160">
        <v>1</v>
      </c>
      <c r="C127" s="257"/>
      <c r="D127" s="162">
        <v>5</v>
      </c>
      <c r="E127" s="163">
        <v>15</v>
      </c>
      <c r="F127" s="164">
        <v>5</v>
      </c>
      <c r="G127" s="258"/>
      <c r="H127" s="164"/>
      <c r="I127" s="165">
        <f t="shared" si="1"/>
        <v>26</v>
      </c>
    </row>
    <row r="128" spans="1:9" s="6" customFormat="1" x14ac:dyDescent="0.2">
      <c r="A128" s="259" t="s">
        <v>286</v>
      </c>
      <c r="B128" s="160">
        <v>13</v>
      </c>
      <c r="C128" s="257"/>
      <c r="D128" s="162"/>
      <c r="E128" s="163"/>
      <c r="F128" s="164"/>
      <c r="G128" s="258"/>
      <c r="H128" s="164"/>
      <c r="I128" s="165">
        <f t="shared" si="1"/>
        <v>13</v>
      </c>
    </row>
    <row r="129" spans="1:9" s="6" customFormat="1" x14ac:dyDescent="0.2">
      <c r="A129" s="259" t="s">
        <v>287</v>
      </c>
      <c r="B129" s="160"/>
      <c r="C129" s="257"/>
      <c r="D129" s="162"/>
      <c r="E129" s="163"/>
      <c r="F129" s="164"/>
      <c r="G129" s="258"/>
      <c r="H129" s="164"/>
      <c r="I129" s="165">
        <f t="shared" si="1"/>
        <v>0</v>
      </c>
    </row>
    <row r="130" spans="1:9" s="6" customFormat="1" x14ac:dyDescent="0.2">
      <c r="A130" s="259" t="s">
        <v>288</v>
      </c>
      <c r="B130" s="160"/>
      <c r="C130" s="257"/>
      <c r="D130" s="162"/>
      <c r="E130" s="163"/>
      <c r="F130" s="164"/>
      <c r="G130" s="258"/>
      <c r="H130" s="164"/>
      <c r="I130" s="165">
        <f t="shared" si="1"/>
        <v>0</v>
      </c>
    </row>
    <row r="131" spans="1:9" s="6" customFormat="1" x14ac:dyDescent="0.2">
      <c r="A131" s="259" t="s">
        <v>290</v>
      </c>
      <c r="B131" s="160">
        <v>2</v>
      </c>
      <c r="C131" s="257">
        <v>1</v>
      </c>
      <c r="D131" s="162"/>
      <c r="E131" s="163"/>
      <c r="F131" s="164"/>
      <c r="G131" s="258"/>
      <c r="H131" s="164"/>
      <c r="I131" s="165">
        <f t="shared" si="1"/>
        <v>2</v>
      </c>
    </row>
    <row r="132" spans="1:9" s="6" customFormat="1" x14ac:dyDescent="0.2">
      <c r="A132" s="259" t="s">
        <v>292</v>
      </c>
      <c r="B132" s="160"/>
      <c r="C132" s="257"/>
      <c r="D132" s="162"/>
      <c r="E132" s="163"/>
      <c r="F132" s="164"/>
      <c r="G132" s="258"/>
      <c r="H132" s="164"/>
      <c r="I132" s="165">
        <f t="shared" si="1"/>
        <v>0</v>
      </c>
    </row>
    <row r="133" spans="1:9" s="6" customFormat="1" x14ac:dyDescent="0.2">
      <c r="A133" s="259" t="s">
        <v>295</v>
      </c>
      <c r="B133" s="160"/>
      <c r="C133" s="257"/>
      <c r="D133" s="162"/>
      <c r="E133" s="163"/>
      <c r="F133" s="164"/>
      <c r="G133" s="258"/>
      <c r="H133" s="164"/>
      <c r="I133" s="165">
        <f t="shared" ref="I133:I196" si="2">SUM(B133,D133:H133)</f>
        <v>0</v>
      </c>
    </row>
    <row r="134" spans="1:9" s="6" customFormat="1" x14ac:dyDescent="0.2">
      <c r="A134" s="259" t="s">
        <v>296</v>
      </c>
      <c r="B134" s="160"/>
      <c r="C134" s="257"/>
      <c r="D134" s="162"/>
      <c r="E134" s="163"/>
      <c r="F134" s="164"/>
      <c r="G134" s="258"/>
      <c r="H134" s="164"/>
      <c r="I134" s="165">
        <f t="shared" si="2"/>
        <v>0</v>
      </c>
    </row>
    <row r="135" spans="1:9" s="6" customFormat="1" x14ac:dyDescent="0.2">
      <c r="A135" s="259" t="s">
        <v>298</v>
      </c>
      <c r="B135" s="160"/>
      <c r="C135" s="257"/>
      <c r="D135" s="162"/>
      <c r="E135" s="163"/>
      <c r="F135" s="164"/>
      <c r="G135" s="258"/>
      <c r="H135" s="164"/>
      <c r="I135" s="165">
        <f t="shared" si="2"/>
        <v>0</v>
      </c>
    </row>
    <row r="136" spans="1:9" s="6" customFormat="1" x14ac:dyDescent="0.2">
      <c r="A136" s="259" t="s">
        <v>180</v>
      </c>
      <c r="B136" s="160"/>
      <c r="C136" s="257"/>
      <c r="D136" s="162"/>
      <c r="E136" s="163"/>
      <c r="F136" s="164"/>
      <c r="G136" s="258"/>
      <c r="H136" s="164"/>
      <c r="I136" s="165">
        <f t="shared" si="2"/>
        <v>0</v>
      </c>
    </row>
    <row r="137" spans="1:9" s="6" customFormat="1" x14ac:dyDescent="0.2">
      <c r="A137" s="259" t="s">
        <v>301</v>
      </c>
      <c r="B137" s="160"/>
      <c r="C137" s="257"/>
      <c r="D137" s="162"/>
      <c r="E137" s="163"/>
      <c r="F137" s="164"/>
      <c r="G137" s="258"/>
      <c r="H137" s="164"/>
      <c r="I137" s="165">
        <f t="shared" si="2"/>
        <v>0</v>
      </c>
    </row>
    <row r="138" spans="1:9" s="6" customFormat="1" x14ac:dyDescent="0.2">
      <c r="A138" s="259" t="s">
        <v>302</v>
      </c>
      <c r="B138" s="160"/>
      <c r="C138" s="257"/>
      <c r="D138" s="162"/>
      <c r="E138" s="163"/>
      <c r="F138" s="164"/>
      <c r="G138" s="258"/>
      <c r="H138" s="164"/>
      <c r="I138" s="165">
        <f t="shared" si="2"/>
        <v>0</v>
      </c>
    </row>
    <row r="139" spans="1:9" s="6" customFormat="1" x14ac:dyDescent="0.2">
      <c r="A139" s="259" t="s">
        <v>303</v>
      </c>
      <c r="B139" s="160"/>
      <c r="C139" s="257"/>
      <c r="D139" s="162"/>
      <c r="E139" s="163"/>
      <c r="F139" s="164"/>
      <c r="G139" s="258"/>
      <c r="H139" s="164"/>
      <c r="I139" s="165">
        <f t="shared" si="2"/>
        <v>0</v>
      </c>
    </row>
    <row r="140" spans="1:9" s="6" customFormat="1" x14ac:dyDescent="0.2">
      <c r="A140" s="259" t="s">
        <v>304</v>
      </c>
      <c r="B140" s="160"/>
      <c r="C140" s="257"/>
      <c r="D140" s="162"/>
      <c r="E140" s="163"/>
      <c r="F140" s="164"/>
      <c r="G140" s="258"/>
      <c r="H140" s="164"/>
      <c r="I140" s="165">
        <f t="shared" si="2"/>
        <v>0</v>
      </c>
    </row>
    <row r="141" spans="1:9" s="6" customFormat="1" x14ac:dyDescent="0.2">
      <c r="A141" s="259" t="s">
        <v>305</v>
      </c>
      <c r="B141" s="160"/>
      <c r="C141" s="257"/>
      <c r="D141" s="162"/>
      <c r="E141" s="163"/>
      <c r="F141" s="164"/>
      <c r="G141" s="258"/>
      <c r="H141" s="164"/>
      <c r="I141" s="165">
        <f t="shared" si="2"/>
        <v>0</v>
      </c>
    </row>
    <row r="142" spans="1:9" s="6" customFormat="1" x14ac:dyDescent="0.2">
      <c r="A142" s="259" t="s">
        <v>307</v>
      </c>
      <c r="B142" s="160"/>
      <c r="C142" s="257"/>
      <c r="D142" s="162"/>
      <c r="E142" s="163"/>
      <c r="F142" s="164"/>
      <c r="G142" s="258"/>
      <c r="H142" s="164"/>
      <c r="I142" s="165">
        <f t="shared" si="2"/>
        <v>0</v>
      </c>
    </row>
    <row r="143" spans="1:9" s="6" customFormat="1" x14ac:dyDescent="0.2">
      <c r="A143" s="259" t="s">
        <v>310</v>
      </c>
      <c r="B143" s="160"/>
      <c r="C143" s="257"/>
      <c r="D143" s="162"/>
      <c r="E143" s="163"/>
      <c r="F143" s="164"/>
      <c r="G143" s="258"/>
      <c r="H143" s="164"/>
      <c r="I143" s="165">
        <f t="shared" si="2"/>
        <v>0</v>
      </c>
    </row>
    <row r="144" spans="1:9" s="6" customFormat="1" x14ac:dyDescent="0.2">
      <c r="A144" s="259" t="s">
        <v>325</v>
      </c>
      <c r="B144" s="160"/>
      <c r="C144" s="257"/>
      <c r="D144" s="162"/>
      <c r="E144" s="163"/>
      <c r="F144" s="164"/>
      <c r="G144" s="258"/>
      <c r="H144" s="164"/>
      <c r="I144" s="165">
        <f t="shared" si="2"/>
        <v>0</v>
      </c>
    </row>
    <row r="145" spans="1:11" s="6" customFormat="1" x14ac:dyDescent="0.2">
      <c r="A145" s="259" t="s">
        <v>342</v>
      </c>
      <c r="B145" s="160"/>
      <c r="C145" s="257"/>
      <c r="D145" s="162"/>
      <c r="E145" s="163"/>
      <c r="F145" s="164"/>
      <c r="G145" s="258"/>
      <c r="H145" s="164"/>
      <c r="I145" s="165">
        <f t="shared" si="2"/>
        <v>0</v>
      </c>
    </row>
    <row r="146" spans="1:11" s="6" customFormat="1" x14ac:dyDescent="0.2">
      <c r="A146" s="259" t="s">
        <v>312</v>
      </c>
      <c r="B146" s="160"/>
      <c r="C146" s="257"/>
      <c r="D146" s="162"/>
      <c r="E146" s="163"/>
      <c r="F146" s="164"/>
      <c r="G146" s="258"/>
      <c r="H146" s="164"/>
      <c r="I146" s="165">
        <f t="shared" si="2"/>
        <v>0</v>
      </c>
    </row>
    <row r="147" spans="1:11" s="6" customFormat="1" x14ac:dyDescent="0.2">
      <c r="A147" s="259" t="s">
        <v>311</v>
      </c>
      <c r="B147" s="160"/>
      <c r="C147" s="257"/>
      <c r="D147" s="162"/>
      <c r="E147" s="163"/>
      <c r="F147" s="164"/>
      <c r="G147" s="258"/>
      <c r="H147" s="164"/>
      <c r="I147" s="165">
        <f t="shared" si="2"/>
        <v>0</v>
      </c>
    </row>
    <row r="148" spans="1:11" s="6" customFormat="1" x14ac:dyDescent="0.2">
      <c r="A148" s="259" t="s">
        <v>313</v>
      </c>
      <c r="B148" s="160"/>
      <c r="C148" s="257"/>
      <c r="D148" s="162"/>
      <c r="E148" s="163"/>
      <c r="F148" s="164"/>
      <c r="G148" s="258"/>
      <c r="H148" s="164"/>
      <c r="I148" s="165">
        <f t="shared" si="2"/>
        <v>0</v>
      </c>
    </row>
    <row r="149" spans="1:11" s="6" customFormat="1" x14ac:dyDescent="0.2">
      <c r="A149" s="259" t="s">
        <v>314</v>
      </c>
      <c r="B149" s="160"/>
      <c r="C149" s="257"/>
      <c r="D149" s="162"/>
      <c r="E149" s="163"/>
      <c r="F149" s="164"/>
      <c r="G149" s="258"/>
      <c r="H149" s="164"/>
      <c r="I149" s="165">
        <f t="shared" si="2"/>
        <v>0</v>
      </c>
    </row>
    <row r="150" spans="1:11" s="6" customFormat="1" x14ac:dyDescent="0.2">
      <c r="A150" s="259" t="s">
        <v>453</v>
      </c>
      <c r="B150" s="160"/>
      <c r="C150" s="257"/>
      <c r="D150" s="162"/>
      <c r="E150" s="163"/>
      <c r="F150" s="164"/>
      <c r="G150" s="258"/>
      <c r="H150" s="164"/>
      <c r="I150" s="165">
        <f t="shared" si="2"/>
        <v>0</v>
      </c>
    </row>
    <row r="151" spans="1:11" s="6" customFormat="1" x14ac:dyDescent="0.2">
      <c r="A151" s="259" t="s">
        <v>315</v>
      </c>
      <c r="B151" s="160">
        <v>11</v>
      </c>
      <c r="C151" s="257">
        <v>2</v>
      </c>
      <c r="D151" s="162">
        <v>2</v>
      </c>
      <c r="E151" s="163"/>
      <c r="F151" s="164">
        <v>2</v>
      </c>
      <c r="G151" s="258"/>
      <c r="H151" s="164"/>
      <c r="I151" s="165">
        <f t="shared" si="2"/>
        <v>15</v>
      </c>
    </row>
    <row r="152" spans="1:11" s="6" customFormat="1" x14ac:dyDescent="0.2">
      <c r="A152" s="259" t="s">
        <v>317</v>
      </c>
      <c r="B152" s="160">
        <v>12</v>
      </c>
      <c r="C152" s="257"/>
      <c r="D152" s="162"/>
      <c r="E152" s="163">
        <v>6</v>
      </c>
      <c r="F152" s="164">
        <v>1</v>
      </c>
      <c r="G152" s="258"/>
      <c r="H152" s="164"/>
      <c r="I152" s="165">
        <f t="shared" si="2"/>
        <v>19</v>
      </c>
    </row>
    <row r="153" spans="1:11" s="6" customFormat="1" x14ac:dyDescent="0.2">
      <c r="A153" s="259" t="s">
        <v>318</v>
      </c>
      <c r="B153" s="160"/>
      <c r="C153" s="257"/>
      <c r="D153" s="162"/>
      <c r="E153" s="163"/>
      <c r="F153" s="164"/>
      <c r="G153" s="258"/>
      <c r="H153" s="164"/>
      <c r="I153" s="165">
        <f t="shared" si="2"/>
        <v>0</v>
      </c>
    </row>
    <row r="154" spans="1:11" s="6" customFormat="1" x14ac:dyDescent="0.2">
      <c r="A154" s="259" t="s">
        <v>319</v>
      </c>
      <c r="B154" s="160"/>
      <c r="C154" s="257"/>
      <c r="D154" s="162"/>
      <c r="E154" s="163"/>
      <c r="F154" s="164"/>
      <c r="G154" s="258"/>
      <c r="H154" s="164"/>
      <c r="I154" s="165">
        <f t="shared" si="2"/>
        <v>0</v>
      </c>
    </row>
    <row r="155" spans="1:11" s="6" customFormat="1" x14ac:dyDescent="0.2">
      <c r="A155" s="259" t="s">
        <v>291</v>
      </c>
      <c r="B155" s="160"/>
      <c r="C155" s="257"/>
      <c r="D155" s="162"/>
      <c r="E155" s="163"/>
      <c r="F155" s="164"/>
      <c r="G155" s="258"/>
      <c r="H155" s="164"/>
      <c r="I155" s="165">
        <f t="shared" si="2"/>
        <v>0</v>
      </c>
      <c r="K155" s="1"/>
    </row>
    <row r="156" spans="1:11" s="6" customFormat="1" x14ac:dyDescent="0.2">
      <c r="A156" s="259" t="s">
        <v>386</v>
      </c>
      <c r="B156" s="160"/>
      <c r="C156" s="257"/>
      <c r="D156" s="162"/>
      <c r="E156" s="163"/>
      <c r="F156" s="164"/>
      <c r="G156" s="258"/>
      <c r="H156" s="164"/>
      <c r="I156" s="165">
        <f t="shared" si="2"/>
        <v>0</v>
      </c>
    </row>
    <row r="157" spans="1:11" s="6" customFormat="1" x14ac:dyDescent="0.2">
      <c r="A157" s="259" t="s">
        <v>321</v>
      </c>
      <c r="B157" s="160"/>
      <c r="C157" s="257"/>
      <c r="D157" s="162">
        <v>1</v>
      </c>
      <c r="E157" s="163"/>
      <c r="F157" s="164"/>
      <c r="G157" s="258"/>
      <c r="H157" s="164"/>
      <c r="I157" s="165">
        <f t="shared" si="2"/>
        <v>1</v>
      </c>
    </row>
    <row r="158" spans="1:11" s="6" customFormat="1" x14ac:dyDescent="0.2">
      <c r="A158" s="259" t="s">
        <v>455</v>
      </c>
      <c r="B158" s="160"/>
      <c r="C158" s="257"/>
      <c r="D158" s="162"/>
      <c r="E158" s="163"/>
      <c r="F158" s="164"/>
      <c r="G158" s="258"/>
      <c r="H158" s="164"/>
      <c r="I158" s="165">
        <f t="shared" si="2"/>
        <v>0</v>
      </c>
    </row>
    <row r="159" spans="1:11" s="6" customFormat="1" x14ac:dyDescent="0.2">
      <c r="A159" s="259" t="s">
        <v>323</v>
      </c>
      <c r="B159" s="160"/>
      <c r="C159" s="257"/>
      <c r="D159" s="162"/>
      <c r="E159" s="163"/>
      <c r="F159" s="164"/>
      <c r="G159" s="258"/>
      <c r="H159" s="164"/>
      <c r="I159" s="165">
        <f t="shared" si="2"/>
        <v>0</v>
      </c>
      <c r="K159" s="1"/>
    </row>
    <row r="160" spans="1:11" s="6" customFormat="1" x14ac:dyDescent="0.2">
      <c r="A160" s="259" t="s">
        <v>324</v>
      </c>
      <c r="B160" s="160"/>
      <c r="C160" s="257"/>
      <c r="D160" s="162"/>
      <c r="E160" s="163"/>
      <c r="F160" s="164"/>
      <c r="G160" s="258"/>
      <c r="H160" s="164"/>
      <c r="I160" s="165">
        <f t="shared" si="2"/>
        <v>0</v>
      </c>
    </row>
    <row r="161" spans="1:9" s="6" customFormat="1" x14ac:dyDescent="0.2">
      <c r="A161" s="259" t="s">
        <v>324</v>
      </c>
      <c r="B161" s="160"/>
      <c r="C161" s="257"/>
      <c r="D161" s="162"/>
      <c r="E161" s="163"/>
      <c r="F161" s="164"/>
      <c r="G161" s="258"/>
      <c r="H161" s="164"/>
      <c r="I161" s="165">
        <f t="shared" si="2"/>
        <v>0</v>
      </c>
    </row>
    <row r="162" spans="1:9" s="6" customFormat="1" x14ac:dyDescent="0.2">
      <c r="A162" s="259" t="s">
        <v>326</v>
      </c>
      <c r="B162" s="160"/>
      <c r="C162" s="257"/>
      <c r="D162" s="162"/>
      <c r="E162" s="163"/>
      <c r="F162" s="164"/>
      <c r="G162" s="258"/>
      <c r="H162" s="164"/>
      <c r="I162" s="165">
        <f t="shared" si="2"/>
        <v>0</v>
      </c>
    </row>
    <row r="163" spans="1:9" s="6" customFormat="1" x14ac:dyDescent="0.2">
      <c r="A163" s="259" t="s">
        <v>327</v>
      </c>
      <c r="B163" s="160"/>
      <c r="C163" s="257"/>
      <c r="D163" s="162"/>
      <c r="E163" s="163"/>
      <c r="F163" s="164"/>
      <c r="G163" s="258"/>
      <c r="H163" s="164"/>
      <c r="I163" s="165">
        <f t="shared" si="2"/>
        <v>0</v>
      </c>
    </row>
    <row r="164" spans="1:9" s="6" customFormat="1" x14ac:dyDescent="0.2">
      <c r="A164" s="259" t="s">
        <v>328</v>
      </c>
      <c r="B164" s="160"/>
      <c r="C164" s="257"/>
      <c r="D164" s="162"/>
      <c r="E164" s="163"/>
      <c r="F164" s="164"/>
      <c r="G164" s="258"/>
      <c r="H164" s="164"/>
      <c r="I164" s="165">
        <f t="shared" si="2"/>
        <v>0</v>
      </c>
    </row>
    <row r="165" spans="1:9" s="6" customFormat="1" x14ac:dyDescent="0.2">
      <c r="A165" s="259" t="s">
        <v>330</v>
      </c>
      <c r="B165" s="160">
        <v>21</v>
      </c>
      <c r="C165" s="257"/>
      <c r="D165" s="162">
        <v>13</v>
      </c>
      <c r="E165" s="163">
        <v>23</v>
      </c>
      <c r="F165" s="164">
        <v>21</v>
      </c>
      <c r="G165" s="258">
        <v>2</v>
      </c>
      <c r="H165" s="164">
        <v>5</v>
      </c>
      <c r="I165" s="165">
        <f t="shared" si="2"/>
        <v>85</v>
      </c>
    </row>
    <row r="166" spans="1:9" s="6" customFormat="1" x14ac:dyDescent="0.2">
      <c r="A166" s="259" t="s">
        <v>331</v>
      </c>
      <c r="B166" s="160"/>
      <c r="C166" s="257"/>
      <c r="D166" s="162"/>
      <c r="E166" s="163"/>
      <c r="F166" s="164"/>
      <c r="G166" s="258"/>
      <c r="H166" s="164"/>
      <c r="I166" s="165">
        <f t="shared" si="2"/>
        <v>0</v>
      </c>
    </row>
    <row r="167" spans="1:9" s="6" customFormat="1" x14ac:dyDescent="0.2">
      <c r="A167" s="259" t="s">
        <v>332</v>
      </c>
      <c r="B167" s="160">
        <v>66</v>
      </c>
      <c r="C167" s="257">
        <v>2</v>
      </c>
      <c r="D167" s="162">
        <v>29</v>
      </c>
      <c r="E167" s="163">
        <v>24</v>
      </c>
      <c r="F167" s="164">
        <v>2</v>
      </c>
      <c r="G167" s="258">
        <v>4</v>
      </c>
      <c r="H167" s="164">
        <v>1</v>
      </c>
      <c r="I167" s="165">
        <f t="shared" si="2"/>
        <v>126</v>
      </c>
    </row>
    <row r="168" spans="1:9" s="6" customFormat="1" x14ac:dyDescent="0.2">
      <c r="A168" s="259" t="s">
        <v>156</v>
      </c>
      <c r="B168" s="160"/>
      <c r="C168" s="257"/>
      <c r="D168" s="162"/>
      <c r="E168" s="163"/>
      <c r="F168" s="164"/>
      <c r="G168" s="258"/>
      <c r="H168" s="164"/>
      <c r="I168" s="165">
        <f t="shared" si="2"/>
        <v>0</v>
      </c>
    </row>
    <row r="169" spans="1:9" s="6" customFormat="1" x14ac:dyDescent="0.2">
      <c r="A169" s="259" t="s">
        <v>333</v>
      </c>
      <c r="B169" s="160">
        <v>28</v>
      </c>
      <c r="C169" s="257">
        <v>2</v>
      </c>
      <c r="D169" s="162">
        <v>3</v>
      </c>
      <c r="E169" s="163">
        <v>5</v>
      </c>
      <c r="F169" s="164"/>
      <c r="G169" s="258"/>
      <c r="H169" s="164"/>
      <c r="I169" s="165">
        <f t="shared" si="2"/>
        <v>36</v>
      </c>
    </row>
    <row r="170" spans="1:9" s="6" customFormat="1" x14ac:dyDescent="0.2">
      <c r="A170" s="259" t="s">
        <v>213</v>
      </c>
      <c r="B170" s="160"/>
      <c r="C170" s="257"/>
      <c r="D170" s="162"/>
      <c r="E170" s="163"/>
      <c r="F170" s="164"/>
      <c r="G170" s="258"/>
      <c r="H170" s="164"/>
      <c r="I170" s="165">
        <f t="shared" si="2"/>
        <v>0</v>
      </c>
    </row>
    <row r="171" spans="1:9" s="6" customFormat="1" x14ac:dyDescent="0.2">
      <c r="A171" s="259" t="s">
        <v>223</v>
      </c>
      <c r="B171" s="160"/>
      <c r="C171" s="257"/>
      <c r="D171" s="162"/>
      <c r="E171" s="163"/>
      <c r="F171" s="164"/>
      <c r="G171" s="258"/>
      <c r="H171" s="164"/>
      <c r="I171" s="165">
        <f t="shared" si="2"/>
        <v>0</v>
      </c>
    </row>
    <row r="172" spans="1:9" s="6" customFormat="1" x14ac:dyDescent="0.2">
      <c r="A172" s="259" t="s">
        <v>294</v>
      </c>
      <c r="B172" s="160"/>
      <c r="C172" s="257"/>
      <c r="D172" s="162"/>
      <c r="E172" s="163"/>
      <c r="F172" s="164"/>
      <c r="G172" s="258"/>
      <c r="H172" s="164"/>
      <c r="I172" s="165">
        <f t="shared" si="2"/>
        <v>0</v>
      </c>
    </row>
    <row r="173" spans="1:9" s="6" customFormat="1" x14ac:dyDescent="0.2">
      <c r="A173" s="259" t="s">
        <v>334</v>
      </c>
      <c r="B173" s="160"/>
      <c r="C173" s="257"/>
      <c r="D173" s="162"/>
      <c r="E173" s="163"/>
      <c r="F173" s="164"/>
      <c r="G173" s="258"/>
      <c r="H173" s="164"/>
      <c r="I173" s="165">
        <f t="shared" si="2"/>
        <v>0</v>
      </c>
    </row>
    <row r="174" spans="1:9" s="6" customFormat="1" x14ac:dyDescent="0.2">
      <c r="A174" s="259" t="s">
        <v>228</v>
      </c>
      <c r="B174" s="160"/>
      <c r="C174" s="257"/>
      <c r="D174" s="162"/>
      <c r="E174" s="163"/>
      <c r="F174" s="164"/>
      <c r="G174" s="258"/>
      <c r="H174" s="164"/>
      <c r="I174" s="165">
        <f t="shared" si="2"/>
        <v>0</v>
      </c>
    </row>
    <row r="175" spans="1:9" s="6" customFormat="1" x14ac:dyDescent="0.2">
      <c r="A175" s="259" t="s">
        <v>230</v>
      </c>
      <c r="B175" s="160"/>
      <c r="C175" s="257"/>
      <c r="D175" s="162"/>
      <c r="E175" s="163"/>
      <c r="F175" s="164"/>
      <c r="G175" s="258"/>
      <c r="H175" s="164"/>
      <c r="I175" s="165">
        <f t="shared" si="2"/>
        <v>0</v>
      </c>
    </row>
    <row r="176" spans="1:9" s="6" customFormat="1" x14ac:dyDescent="0.2">
      <c r="A176" s="259" t="s">
        <v>258</v>
      </c>
      <c r="B176" s="160"/>
      <c r="C176" s="257"/>
      <c r="D176" s="162">
        <v>26</v>
      </c>
      <c r="E176" s="163">
        <v>4</v>
      </c>
      <c r="F176" s="164">
        <v>1</v>
      </c>
      <c r="G176" s="258"/>
      <c r="H176" s="164"/>
      <c r="I176" s="165">
        <f t="shared" si="2"/>
        <v>31</v>
      </c>
    </row>
    <row r="177" spans="1:9" s="6" customFormat="1" x14ac:dyDescent="0.2">
      <c r="A177" s="259" t="s">
        <v>260</v>
      </c>
      <c r="B177" s="160"/>
      <c r="C177" s="257"/>
      <c r="D177" s="162"/>
      <c r="E177" s="163"/>
      <c r="F177" s="164"/>
      <c r="G177" s="258"/>
      <c r="H177" s="164"/>
      <c r="I177" s="165">
        <f t="shared" si="2"/>
        <v>0</v>
      </c>
    </row>
    <row r="178" spans="1:9" s="6" customFormat="1" x14ac:dyDescent="0.2">
      <c r="A178" s="259" t="s">
        <v>289</v>
      </c>
      <c r="B178" s="160"/>
      <c r="C178" s="257"/>
      <c r="D178" s="162"/>
      <c r="E178" s="163"/>
      <c r="F178" s="164"/>
      <c r="G178" s="258"/>
      <c r="H178" s="164"/>
      <c r="I178" s="165">
        <f t="shared" si="2"/>
        <v>0</v>
      </c>
    </row>
    <row r="179" spans="1:9" s="6" customFormat="1" x14ac:dyDescent="0.2">
      <c r="A179" s="259" t="s">
        <v>293</v>
      </c>
      <c r="B179" s="160"/>
      <c r="C179" s="257"/>
      <c r="D179" s="162"/>
      <c r="E179" s="163"/>
      <c r="F179" s="164"/>
      <c r="G179" s="258"/>
      <c r="H179" s="164"/>
      <c r="I179" s="165">
        <f t="shared" si="2"/>
        <v>0</v>
      </c>
    </row>
    <row r="180" spans="1:9" s="6" customFormat="1" x14ac:dyDescent="0.2">
      <c r="A180" s="259" t="s">
        <v>306</v>
      </c>
      <c r="B180" s="160"/>
      <c r="C180" s="257"/>
      <c r="D180" s="162">
        <v>1</v>
      </c>
      <c r="E180" s="163"/>
      <c r="F180" s="164"/>
      <c r="G180" s="258"/>
      <c r="H180" s="164"/>
      <c r="I180" s="165">
        <f t="shared" si="2"/>
        <v>1</v>
      </c>
    </row>
    <row r="181" spans="1:9" s="6" customFormat="1" x14ac:dyDescent="0.2">
      <c r="A181" s="259" t="s">
        <v>308</v>
      </c>
      <c r="B181" s="160"/>
      <c r="C181" s="257"/>
      <c r="D181" s="162"/>
      <c r="E181" s="163"/>
      <c r="F181" s="164"/>
      <c r="G181" s="258"/>
      <c r="H181" s="164"/>
      <c r="I181" s="165">
        <f t="shared" si="2"/>
        <v>0</v>
      </c>
    </row>
    <row r="182" spans="1:9" s="6" customFormat="1" x14ac:dyDescent="0.2">
      <c r="A182" s="259" t="s">
        <v>322</v>
      </c>
      <c r="B182" s="160"/>
      <c r="C182" s="257"/>
      <c r="D182" s="162"/>
      <c r="E182" s="163"/>
      <c r="F182" s="164"/>
      <c r="G182" s="258"/>
      <c r="H182" s="164"/>
      <c r="I182" s="165">
        <f t="shared" si="2"/>
        <v>0</v>
      </c>
    </row>
    <row r="183" spans="1:9" s="6" customFormat="1" x14ac:dyDescent="0.2">
      <c r="A183" s="259" t="s">
        <v>329</v>
      </c>
      <c r="B183" s="160"/>
      <c r="C183" s="257"/>
      <c r="D183" s="162"/>
      <c r="E183" s="163"/>
      <c r="F183" s="164"/>
      <c r="G183" s="258"/>
      <c r="H183" s="164"/>
      <c r="I183" s="165">
        <f t="shared" si="2"/>
        <v>0</v>
      </c>
    </row>
    <row r="184" spans="1:9" s="6" customFormat="1" x14ac:dyDescent="0.2">
      <c r="A184" s="259" t="s">
        <v>335</v>
      </c>
      <c r="B184" s="160"/>
      <c r="C184" s="257"/>
      <c r="D184" s="162"/>
      <c r="E184" s="163"/>
      <c r="F184" s="164"/>
      <c r="G184" s="258"/>
      <c r="H184" s="164"/>
      <c r="I184" s="165">
        <f t="shared" si="2"/>
        <v>0</v>
      </c>
    </row>
    <row r="185" spans="1:9" s="6" customFormat="1" x14ac:dyDescent="0.2">
      <c r="A185" s="259" t="s">
        <v>343</v>
      </c>
      <c r="B185" s="160"/>
      <c r="C185" s="257"/>
      <c r="D185" s="162"/>
      <c r="E185" s="163"/>
      <c r="F185" s="164"/>
      <c r="G185" s="258"/>
      <c r="H185" s="164"/>
      <c r="I185" s="165">
        <f t="shared" si="2"/>
        <v>0</v>
      </c>
    </row>
    <row r="186" spans="1:9" s="6" customFormat="1" x14ac:dyDescent="0.2">
      <c r="A186" s="259" t="s">
        <v>348</v>
      </c>
      <c r="B186" s="160"/>
      <c r="C186" s="257"/>
      <c r="D186" s="162"/>
      <c r="E186" s="163"/>
      <c r="F186" s="164"/>
      <c r="G186" s="258"/>
      <c r="H186" s="164"/>
      <c r="I186" s="165">
        <f t="shared" si="2"/>
        <v>0</v>
      </c>
    </row>
    <row r="187" spans="1:9" s="6" customFormat="1" x14ac:dyDescent="0.2">
      <c r="A187" s="259" t="s">
        <v>375</v>
      </c>
      <c r="B187" s="160"/>
      <c r="C187" s="257"/>
      <c r="D187" s="162">
        <v>1</v>
      </c>
      <c r="E187" s="163"/>
      <c r="F187" s="164"/>
      <c r="G187" s="258"/>
      <c r="H187" s="164"/>
      <c r="I187" s="165">
        <f t="shared" si="2"/>
        <v>1</v>
      </c>
    </row>
    <row r="188" spans="1:9" s="6" customFormat="1" x14ac:dyDescent="0.2">
      <c r="A188" s="259" t="s">
        <v>382</v>
      </c>
      <c r="B188" s="160">
        <v>1</v>
      </c>
      <c r="C188" s="257"/>
      <c r="D188" s="162"/>
      <c r="E188" s="163"/>
      <c r="F188" s="164"/>
      <c r="G188" s="258"/>
      <c r="H188" s="164"/>
      <c r="I188" s="165">
        <f t="shared" si="2"/>
        <v>1</v>
      </c>
    </row>
    <row r="189" spans="1:9" s="6" customFormat="1" x14ac:dyDescent="0.2">
      <c r="A189" s="259" t="s">
        <v>391</v>
      </c>
      <c r="B189" s="160"/>
      <c r="C189" s="257"/>
      <c r="D189" s="162">
        <v>3</v>
      </c>
      <c r="E189" s="163"/>
      <c r="F189" s="164"/>
      <c r="G189" s="258"/>
      <c r="H189" s="164"/>
      <c r="I189" s="165">
        <f t="shared" si="2"/>
        <v>3</v>
      </c>
    </row>
    <row r="190" spans="1:9" s="6" customFormat="1" x14ac:dyDescent="0.2">
      <c r="A190" s="259" t="s">
        <v>393</v>
      </c>
      <c r="B190" s="160"/>
      <c r="C190" s="257"/>
      <c r="D190" s="162"/>
      <c r="E190" s="163"/>
      <c r="F190" s="164"/>
      <c r="G190" s="258"/>
      <c r="H190" s="164"/>
      <c r="I190" s="165">
        <f t="shared" si="2"/>
        <v>0</v>
      </c>
    </row>
    <row r="191" spans="1:9" s="6" customFormat="1" x14ac:dyDescent="0.2">
      <c r="A191" s="259" t="s">
        <v>336</v>
      </c>
      <c r="B191" s="160">
        <v>1</v>
      </c>
      <c r="C191" s="257"/>
      <c r="D191" s="162">
        <v>10</v>
      </c>
      <c r="E191" s="163">
        <v>8</v>
      </c>
      <c r="F191" s="164">
        <v>9</v>
      </c>
      <c r="G191" s="258"/>
      <c r="H191" s="164"/>
      <c r="I191" s="165">
        <f t="shared" si="2"/>
        <v>28</v>
      </c>
    </row>
    <row r="192" spans="1:9" s="6" customFormat="1" x14ac:dyDescent="0.2">
      <c r="A192" s="259" t="s">
        <v>337</v>
      </c>
      <c r="B192" s="160">
        <v>3</v>
      </c>
      <c r="C192" s="257"/>
      <c r="D192" s="162">
        <v>23</v>
      </c>
      <c r="E192" s="163">
        <v>2</v>
      </c>
      <c r="F192" s="164"/>
      <c r="G192" s="258"/>
      <c r="H192" s="164"/>
      <c r="I192" s="165">
        <f t="shared" si="2"/>
        <v>28</v>
      </c>
    </row>
    <row r="193" spans="1:9" s="6" customFormat="1" x14ac:dyDescent="0.2">
      <c r="A193" s="259" t="s">
        <v>338</v>
      </c>
      <c r="B193" s="160"/>
      <c r="C193" s="257"/>
      <c r="D193" s="162"/>
      <c r="E193" s="163"/>
      <c r="F193" s="164"/>
      <c r="G193" s="258"/>
      <c r="H193" s="164"/>
      <c r="I193" s="165">
        <f t="shared" si="2"/>
        <v>0</v>
      </c>
    </row>
    <row r="194" spans="1:9" s="6" customFormat="1" x14ac:dyDescent="0.2">
      <c r="A194" s="259" t="s">
        <v>339</v>
      </c>
      <c r="B194" s="160">
        <v>6</v>
      </c>
      <c r="C194" s="257"/>
      <c r="D194" s="162">
        <v>14</v>
      </c>
      <c r="E194" s="163">
        <v>33</v>
      </c>
      <c r="F194" s="164"/>
      <c r="G194" s="258">
        <v>1</v>
      </c>
      <c r="H194" s="164"/>
      <c r="I194" s="165">
        <f t="shared" si="2"/>
        <v>54</v>
      </c>
    </row>
    <row r="195" spans="1:9" s="6" customFormat="1" x14ac:dyDescent="0.2">
      <c r="A195" s="259" t="s">
        <v>401</v>
      </c>
      <c r="B195" s="160"/>
      <c r="C195" s="257"/>
      <c r="D195" s="162"/>
      <c r="E195" s="163"/>
      <c r="F195" s="164"/>
      <c r="G195" s="258"/>
      <c r="H195" s="164"/>
      <c r="I195" s="165">
        <f t="shared" si="2"/>
        <v>0</v>
      </c>
    </row>
    <row r="196" spans="1:9" s="6" customFormat="1" x14ac:dyDescent="0.2">
      <c r="A196" s="259" t="s">
        <v>341</v>
      </c>
      <c r="B196" s="160"/>
      <c r="C196" s="257"/>
      <c r="D196" s="162"/>
      <c r="E196" s="163"/>
      <c r="F196" s="164"/>
      <c r="G196" s="258"/>
      <c r="H196" s="164"/>
      <c r="I196" s="165">
        <f t="shared" si="2"/>
        <v>0</v>
      </c>
    </row>
    <row r="197" spans="1:9" s="6" customFormat="1" x14ac:dyDescent="0.2">
      <c r="A197" s="259" t="s">
        <v>345</v>
      </c>
      <c r="B197" s="160"/>
      <c r="C197" s="257"/>
      <c r="D197" s="162"/>
      <c r="E197" s="163"/>
      <c r="F197" s="164"/>
      <c r="G197" s="258"/>
      <c r="H197" s="164"/>
      <c r="I197" s="165">
        <f t="shared" ref="I197:I260" si="3">SUM(B197,D197:H197)</f>
        <v>0</v>
      </c>
    </row>
    <row r="198" spans="1:9" s="6" customFormat="1" x14ac:dyDescent="0.2">
      <c r="A198" s="259" t="s">
        <v>347</v>
      </c>
      <c r="B198" s="160"/>
      <c r="C198" s="257"/>
      <c r="D198" s="162"/>
      <c r="E198" s="163"/>
      <c r="F198" s="164"/>
      <c r="G198" s="258"/>
      <c r="H198" s="164"/>
      <c r="I198" s="165">
        <f t="shared" si="3"/>
        <v>0</v>
      </c>
    </row>
    <row r="199" spans="1:9" s="6" customFormat="1" x14ac:dyDescent="0.2">
      <c r="A199" s="259" t="s">
        <v>349</v>
      </c>
      <c r="B199" s="160"/>
      <c r="C199" s="257"/>
      <c r="D199" s="162"/>
      <c r="E199" s="163"/>
      <c r="F199" s="164"/>
      <c r="G199" s="258"/>
      <c r="H199" s="164"/>
      <c r="I199" s="165">
        <f t="shared" si="3"/>
        <v>0</v>
      </c>
    </row>
    <row r="200" spans="1:9" s="6" customFormat="1" x14ac:dyDescent="0.2">
      <c r="A200" s="259" t="s">
        <v>350</v>
      </c>
      <c r="B200" s="160">
        <v>14</v>
      </c>
      <c r="C200" s="257"/>
      <c r="D200" s="162">
        <v>38</v>
      </c>
      <c r="E200" s="163">
        <v>26</v>
      </c>
      <c r="F200" s="164">
        <v>20</v>
      </c>
      <c r="G200" s="258"/>
      <c r="H200" s="164">
        <v>4</v>
      </c>
      <c r="I200" s="165">
        <f t="shared" si="3"/>
        <v>102</v>
      </c>
    </row>
    <row r="201" spans="1:9" s="6" customFormat="1" x14ac:dyDescent="0.2">
      <c r="A201" s="259" t="s">
        <v>351</v>
      </c>
      <c r="B201" s="160">
        <v>19</v>
      </c>
      <c r="C201" s="257"/>
      <c r="D201" s="162">
        <v>3</v>
      </c>
      <c r="E201" s="163">
        <v>6</v>
      </c>
      <c r="F201" s="164"/>
      <c r="G201" s="258">
        <v>1</v>
      </c>
      <c r="H201" s="164"/>
      <c r="I201" s="165">
        <f t="shared" si="3"/>
        <v>29</v>
      </c>
    </row>
    <row r="202" spans="1:9" s="6" customFormat="1" x14ac:dyDescent="0.2">
      <c r="A202" s="259" t="s">
        <v>352</v>
      </c>
      <c r="B202" s="160"/>
      <c r="C202" s="257"/>
      <c r="D202" s="162"/>
      <c r="E202" s="163"/>
      <c r="F202" s="164"/>
      <c r="G202" s="258"/>
      <c r="H202" s="164"/>
      <c r="I202" s="165">
        <f t="shared" si="3"/>
        <v>0</v>
      </c>
    </row>
    <row r="203" spans="1:9" s="6" customFormat="1" x14ac:dyDescent="0.2">
      <c r="A203" s="259" t="s">
        <v>395</v>
      </c>
      <c r="B203" s="160">
        <v>12</v>
      </c>
      <c r="C203" s="257"/>
      <c r="D203" s="162"/>
      <c r="E203" s="163">
        <v>9</v>
      </c>
      <c r="F203" s="164">
        <v>7</v>
      </c>
      <c r="G203" s="258"/>
      <c r="H203" s="164"/>
      <c r="I203" s="165">
        <f t="shared" si="3"/>
        <v>28</v>
      </c>
    </row>
    <row r="204" spans="1:9" s="6" customFormat="1" x14ac:dyDescent="0.2">
      <c r="A204" s="259" t="s">
        <v>354</v>
      </c>
      <c r="B204" s="160">
        <v>2</v>
      </c>
      <c r="C204" s="257"/>
      <c r="D204" s="162"/>
      <c r="E204" s="163">
        <v>11</v>
      </c>
      <c r="F204" s="164">
        <v>2</v>
      </c>
      <c r="G204" s="258"/>
      <c r="H204" s="164"/>
      <c r="I204" s="165">
        <f t="shared" si="3"/>
        <v>15</v>
      </c>
    </row>
    <row r="205" spans="1:9" s="6" customFormat="1" x14ac:dyDescent="0.2">
      <c r="A205" s="259" t="s">
        <v>299</v>
      </c>
      <c r="B205" s="160"/>
      <c r="C205" s="257"/>
      <c r="D205" s="162">
        <v>6</v>
      </c>
      <c r="E205" s="163">
        <v>5</v>
      </c>
      <c r="F205" s="164"/>
      <c r="G205" s="258">
        <v>1</v>
      </c>
      <c r="H205" s="164"/>
      <c r="I205" s="165">
        <f t="shared" si="3"/>
        <v>12</v>
      </c>
    </row>
    <row r="206" spans="1:9" s="6" customFormat="1" x14ac:dyDescent="0.2">
      <c r="A206" s="259" t="s">
        <v>346</v>
      </c>
      <c r="B206" s="160"/>
      <c r="C206" s="257"/>
      <c r="D206" s="162"/>
      <c r="E206" s="163"/>
      <c r="F206" s="164"/>
      <c r="G206" s="258"/>
      <c r="H206" s="164"/>
      <c r="I206" s="165">
        <f t="shared" si="3"/>
        <v>0</v>
      </c>
    </row>
    <row r="207" spans="1:9" s="6" customFormat="1" x14ac:dyDescent="0.2">
      <c r="A207" s="259" t="s">
        <v>361</v>
      </c>
      <c r="B207" s="160"/>
      <c r="C207" s="257"/>
      <c r="D207" s="162"/>
      <c r="E207" s="163"/>
      <c r="F207" s="164"/>
      <c r="G207" s="258"/>
      <c r="H207" s="164"/>
      <c r="I207" s="165">
        <f t="shared" si="3"/>
        <v>0</v>
      </c>
    </row>
    <row r="208" spans="1:9" s="6" customFormat="1" x14ac:dyDescent="0.2">
      <c r="A208" s="259" t="s">
        <v>363</v>
      </c>
      <c r="B208" s="160"/>
      <c r="C208" s="257"/>
      <c r="D208" s="162"/>
      <c r="E208" s="163"/>
      <c r="F208" s="164"/>
      <c r="G208" s="258"/>
      <c r="H208" s="164"/>
      <c r="I208" s="165">
        <f t="shared" si="3"/>
        <v>0</v>
      </c>
    </row>
    <row r="209" spans="1:11" s="6" customFormat="1" x14ac:dyDescent="0.2">
      <c r="A209" s="259" t="s">
        <v>309</v>
      </c>
      <c r="B209" s="160">
        <v>19</v>
      </c>
      <c r="C209" s="257"/>
      <c r="D209" s="162">
        <v>5</v>
      </c>
      <c r="E209" s="163">
        <v>15</v>
      </c>
      <c r="F209" s="164">
        <v>3</v>
      </c>
      <c r="G209" s="258"/>
      <c r="H209" s="164"/>
      <c r="I209" s="165">
        <f t="shared" si="3"/>
        <v>42</v>
      </c>
    </row>
    <row r="210" spans="1:11" s="6" customFormat="1" x14ac:dyDescent="0.2">
      <c r="A210" s="259" t="s">
        <v>355</v>
      </c>
      <c r="B210" s="160"/>
      <c r="C210" s="257"/>
      <c r="D210" s="162"/>
      <c r="E210" s="163">
        <v>3</v>
      </c>
      <c r="F210" s="164"/>
      <c r="G210" s="258">
        <v>1</v>
      </c>
      <c r="H210" s="164"/>
      <c r="I210" s="165">
        <f t="shared" si="3"/>
        <v>4</v>
      </c>
    </row>
    <row r="211" spans="1:11" s="6" customFormat="1" x14ac:dyDescent="0.2">
      <c r="A211" s="259" t="s">
        <v>454</v>
      </c>
      <c r="B211" s="160"/>
      <c r="C211" s="257"/>
      <c r="D211" s="162"/>
      <c r="E211" s="163"/>
      <c r="F211" s="164"/>
      <c r="G211" s="258"/>
      <c r="H211" s="164"/>
      <c r="I211" s="165">
        <f t="shared" si="3"/>
        <v>0</v>
      </c>
    </row>
    <row r="212" spans="1:11" s="6" customFormat="1" x14ac:dyDescent="0.2">
      <c r="A212" s="259" t="s">
        <v>454</v>
      </c>
      <c r="B212" s="160"/>
      <c r="C212" s="257"/>
      <c r="D212" s="162"/>
      <c r="E212" s="163"/>
      <c r="F212" s="164"/>
      <c r="G212" s="258"/>
      <c r="H212" s="164"/>
      <c r="I212" s="165">
        <f t="shared" si="3"/>
        <v>0</v>
      </c>
      <c r="K212" s="1"/>
    </row>
    <row r="213" spans="1:11" s="6" customFormat="1" x14ac:dyDescent="0.2">
      <c r="A213" s="259" t="s">
        <v>188</v>
      </c>
      <c r="B213" s="160"/>
      <c r="C213" s="257"/>
      <c r="D213" s="162"/>
      <c r="E213" s="163"/>
      <c r="F213" s="164"/>
      <c r="G213" s="258"/>
      <c r="H213" s="164"/>
      <c r="I213" s="165">
        <f t="shared" si="3"/>
        <v>0</v>
      </c>
      <c r="K213" s="1"/>
    </row>
    <row r="214" spans="1:11" s="6" customFormat="1" x14ac:dyDescent="0.2">
      <c r="A214" s="259" t="s">
        <v>204</v>
      </c>
      <c r="B214" s="160"/>
      <c r="C214" s="257"/>
      <c r="D214" s="162"/>
      <c r="E214" s="163"/>
      <c r="F214" s="164"/>
      <c r="G214" s="258"/>
      <c r="H214" s="164"/>
      <c r="I214" s="165">
        <f t="shared" si="3"/>
        <v>0</v>
      </c>
    </row>
    <row r="215" spans="1:11" s="6" customFormat="1" x14ac:dyDescent="0.2">
      <c r="A215" s="259" t="s">
        <v>243</v>
      </c>
      <c r="B215" s="160"/>
      <c r="C215" s="257"/>
      <c r="D215" s="162">
        <v>1</v>
      </c>
      <c r="E215" s="163"/>
      <c r="F215" s="164">
        <v>1</v>
      </c>
      <c r="G215" s="258"/>
      <c r="H215" s="164"/>
      <c r="I215" s="165">
        <f t="shared" si="3"/>
        <v>2</v>
      </c>
    </row>
    <row r="216" spans="1:11" s="6" customFormat="1" x14ac:dyDescent="0.2">
      <c r="A216" s="259" t="s">
        <v>257</v>
      </c>
      <c r="B216" s="160"/>
      <c r="C216" s="257"/>
      <c r="D216" s="162"/>
      <c r="E216" s="163">
        <v>1</v>
      </c>
      <c r="F216" s="164"/>
      <c r="G216" s="258"/>
      <c r="H216" s="164"/>
      <c r="I216" s="165">
        <f t="shared" si="3"/>
        <v>1</v>
      </c>
    </row>
    <row r="217" spans="1:11" s="6" customFormat="1" x14ac:dyDescent="0.2">
      <c r="A217" s="259" t="s">
        <v>353</v>
      </c>
      <c r="B217" s="160"/>
      <c r="C217" s="257"/>
      <c r="D217" s="162"/>
      <c r="E217" s="163">
        <v>5</v>
      </c>
      <c r="F217" s="164"/>
      <c r="G217" s="258"/>
      <c r="H217" s="164"/>
      <c r="I217" s="165">
        <f t="shared" si="3"/>
        <v>5</v>
      </c>
    </row>
    <row r="218" spans="1:11" s="6" customFormat="1" x14ac:dyDescent="0.2">
      <c r="A218" s="259" t="s">
        <v>356</v>
      </c>
      <c r="B218" s="160"/>
      <c r="C218" s="257"/>
      <c r="D218" s="162"/>
      <c r="E218" s="163"/>
      <c r="F218" s="164"/>
      <c r="G218" s="258"/>
      <c r="H218" s="164"/>
      <c r="I218" s="165">
        <f t="shared" si="3"/>
        <v>0</v>
      </c>
    </row>
    <row r="219" spans="1:11" s="6" customFormat="1" x14ac:dyDescent="0.2">
      <c r="A219" s="259" t="s">
        <v>357</v>
      </c>
      <c r="B219" s="160"/>
      <c r="C219" s="257"/>
      <c r="D219" s="162"/>
      <c r="E219" s="163"/>
      <c r="F219" s="164"/>
      <c r="G219" s="258"/>
      <c r="H219" s="164"/>
      <c r="I219" s="165">
        <f t="shared" si="3"/>
        <v>0</v>
      </c>
    </row>
    <row r="220" spans="1:11" s="6" customFormat="1" x14ac:dyDescent="0.2">
      <c r="A220" s="259" t="s">
        <v>357</v>
      </c>
      <c r="B220" s="160"/>
      <c r="C220" s="257"/>
      <c r="D220" s="162"/>
      <c r="E220" s="163"/>
      <c r="F220" s="164"/>
      <c r="G220" s="258"/>
      <c r="H220" s="164"/>
      <c r="I220" s="165">
        <f t="shared" si="3"/>
        <v>0</v>
      </c>
    </row>
    <row r="221" spans="1:11" s="6" customFormat="1" x14ac:dyDescent="0.2">
      <c r="A221" s="259" t="s">
        <v>320</v>
      </c>
      <c r="B221" s="160"/>
      <c r="C221" s="257"/>
      <c r="D221" s="162"/>
      <c r="E221" s="163"/>
      <c r="F221" s="164"/>
      <c r="G221" s="258"/>
      <c r="H221" s="164"/>
      <c r="I221" s="165">
        <f t="shared" si="3"/>
        <v>0</v>
      </c>
    </row>
    <row r="222" spans="1:11" s="6" customFormat="1" x14ac:dyDescent="0.2">
      <c r="A222" s="259" t="s">
        <v>358</v>
      </c>
      <c r="B222" s="160"/>
      <c r="C222" s="257"/>
      <c r="D222" s="162"/>
      <c r="E222" s="163"/>
      <c r="F222" s="164"/>
      <c r="G222" s="258"/>
      <c r="H222" s="164"/>
      <c r="I222" s="165">
        <f t="shared" si="3"/>
        <v>0</v>
      </c>
    </row>
    <row r="223" spans="1:11" s="6" customFormat="1" x14ac:dyDescent="0.2">
      <c r="A223" s="259" t="s">
        <v>359</v>
      </c>
      <c r="B223" s="160"/>
      <c r="C223" s="257"/>
      <c r="D223" s="162"/>
      <c r="E223" s="163"/>
      <c r="F223" s="164"/>
      <c r="G223" s="258"/>
      <c r="H223" s="164"/>
      <c r="I223" s="165">
        <f t="shared" si="3"/>
        <v>0</v>
      </c>
    </row>
    <row r="224" spans="1:11" s="6" customFormat="1" x14ac:dyDescent="0.2">
      <c r="A224" s="259" t="s">
        <v>360</v>
      </c>
      <c r="B224" s="160"/>
      <c r="C224" s="257"/>
      <c r="D224" s="162"/>
      <c r="E224" s="163"/>
      <c r="F224" s="164"/>
      <c r="G224" s="258"/>
      <c r="H224" s="164"/>
      <c r="I224" s="165">
        <f t="shared" si="3"/>
        <v>0</v>
      </c>
    </row>
    <row r="225" spans="1:9" s="6" customFormat="1" x14ac:dyDescent="0.2">
      <c r="A225" s="259" t="s">
        <v>364</v>
      </c>
      <c r="B225" s="160"/>
      <c r="C225" s="257"/>
      <c r="D225" s="162"/>
      <c r="E225" s="163"/>
      <c r="F225" s="164"/>
      <c r="G225" s="258"/>
      <c r="H225" s="164"/>
      <c r="I225" s="165">
        <f t="shared" si="3"/>
        <v>0</v>
      </c>
    </row>
    <row r="226" spans="1:9" s="6" customFormat="1" x14ac:dyDescent="0.2">
      <c r="A226" s="259" t="s">
        <v>366</v>
      </c>
      <c r="B226" s="160"/>
      <c r="C226" s="257"/>
      <c r="D226" s="162"/>
      <c r="E226" s="163"/>
      <c r="F226" s="164"/>
      <c r="G226" s="258"/>
      <c r="H226" s="164"/>
      <c r="I226" s="165">
        <f t="shared" si="3"/>
        <v>0</v>
      </c>
    </row>
    <row r="227" spans="1:9" s="6" customFormat="1" x14ac:dyDescent="0.2">
      <c r="A227" s="259" t="s">
        <v>367</v>
      </c>
      <c r="B227" s="160"/>
      <c r="C227" s="257"/>
      <c r="D227" s="162"/>
      <c r="E227" s="163"/>
      <c r="F227" s="164"/>
      <c r="G227" s="258"/>
      <c r="H227" s="164"/>
      <c r="I227" s="165">
        <f t="shared" si="3"/>
        <v>0</v>
      </c>
    </row>
    <row r="228" spans="1:9" s="6" customFormat="1" x14ac:dyDescent="0.2">
      <c r="A228" s="259" t="s">
        <v>368</v>
      </c>
      <c r="B228" s="160"/>
      <c r="C228" s="257"/>
      <c r="D228" s="162"/>
      <c r="E228" s="163"/>
      <c r="F228" s="164"/>
      <c r="G228" s="258"/>
      <c r="H228" s="164"/>
      <c r="I228" s="165">
        <f t="shared" si="3"/>
        <v>0</v>
      </c>
    </row>
    <row r="229" spans="1:9" s="6" customFormat="1" x14ac:dyDescent="0.2">
      <c r="A229" s="259" t="s">
        <v>369</v>
      </c>
      <c r="B229" s="160"/>
      <c r="C229" s="257"/>
      <c r="D229" s="162"/>
      <c r="E229" s="163"/>
      <c r="F229" s="164"/>
      <c r="G229" s="258"/>
      <c r="H229" s="164"/>
      <c r="I229" s="165">
        <f t="shared" si="3"/>
        <v>0</v>
      </c>
    </row>
    <row r="230" spans="1:9" s="6" customFormat="1" x14ac:dyDescent="0.2">
      <c r="A230" s="259" t="s">
        <v>370</v>
      </c>
      <c r="B230" s="160">
        <v>28</v>
      </c>
      <c r="C230" s="257">
        <v>1</v>
      </c>
      <c r="D230" s="162">
        <v>23</v>
      </c>
      <c r="E230" s="163">
        <v>18</v>
      </c>
      <c r="F230" s="164">
        <v>1</v>
      </c>
      <c r="G230" s="258">
        <v>3</v>
      </c>
      <c r="H230" s="164">
        <v>1</v>
      </c>
      <c r="I230" s="165">
        <f t="shared" si="3"/>
        <v>74</v>
      </c>
    </row>
    <row r="231" spans="1:9" s="6" customFormat="1" x14ac:dyDescent="0.2">
      <c r="A231" s="259" t="s">
        <v>371</v>
      </c>
      <c r="B231" s="160"/>
      <c r="C231" s="257"/>
      <c r="D231" s="162"/>
      <c r="E231" s="163"/>
      <c r="F231" s="164"/>
      <c r="G231" s="258"/>
      <c r="H231" s="164"/>
      <c r="I231" s="165">
        <f t="shared" si="3"/>
        <v>0</v>
      </c>
    </row>
    <row r="232" spans="1:9" s="6" customFormat="1" x14ac:dyDescent="0.2">
      <c r="A232" s="259" t="s">
        <v>372</v>
      </c>
      <c r="B232" s="160"/>
      <c r="C232" s="257"/>
      <c r="D232" s="162"/>
      <c r="E232" s="163"/>
      <c r="F232" s="164"/>
      <c r="G232" s="258"/>
      <c r="H232" s="164"/>
      <c r="I232" s="165">
        <f t="shared" si="3"/>
        <v>0</v>
      </c>
    </row>
    <row r="233" spans="1:9" s="6" customFormat="1" x14ac:dyDescent="0.2">
      <c r="A233" s="259" t="s">
        <v>373</v>
      </c>
      <c r="B233" s="160">
        <v>1</v>
      </c>
      <c r="C233" s="257"/>
      <c r="D233" s="162"/>
      <c r="E233" s="163"/>
      <c r="F233" s="164"/>
      <c r="G233" s="258"/>
      <c r="H233" s="164"/>
      <c r="I233" s="165">
        <f t="shared" si="3"/>
        <v>1</v>
      </c>
    </row>
    <row r="234" spans="1:9" s="6" customFormat="1" x14ac:dyDescent="0.2">
      <c r="A234" s="259" t="s">
        <v>374</v>
      </c>
      <c r="B234" s="160">
        <v>2</v>
      </c>
      <c r="C234" s="257"/>
      <c r="D234" s="162"/>
      <c r="E234" s="163">
        <v>4</v>
      </c>
      <c r="F234" s="164"/>
      <c r="G234" s="258"/>
      <c r="H234" s="164"/>
      <c r="I234" s="165">
        <f t="shared" si="3"/>
        <v>6</v>
      </c>
    </row>
    <row r="235" spans="1:9" s="6" customFormat="1" x14ac:dyDescent="0.2">
      <c r="A235" s="259" t="s">
        <v>376</v>
      </c>
      <c r="B235" s="160"/>
      <c r="C235" s="257"/>
      <c r="D235" s="162"/>
      <c r="E235" s="163"/>
      <c r="F235" s="164"/>
      <c r="G235" s="258"/>
      <c r="H235" s="164"/>
      <c r="I235" s="165">
        <f t="shared" si="3"/>
        <v>0</v>
      </c>
    </row>
    <row r="236" spans="1:9" s="6" customFormat="1" x14ac:dyDescent="0.2">
      <c r="A236" s="259" t="s">
        <v>214</v>
      </c>
      <c r="B236" s="160"/>
      <c r="C236" s="257"/>
      <c r="D236" s="162"/>
      <c r="E236" s="163"/>
      <c r="F236" s="164"/>
      <c r="G236" s="258"/>
      <c r="H236" s="164"/>
      <c r="I236" s="165">
        <f t="shared" si="3"/>
        <v>0</v>
      </c>
    </row>
    <row r="237" spans="1:9" s="6" customFormat="1" x14ac:dyDescent="0.2">
      <c r="A237" s="259" t="s">
        <v>224</v>
      </c>
      <c r="B237" s="160"/>
      <c r="C237" s="257"/>
      <c r="D237" s="162"/>
      <c r="E237" s="163"/>
      <c r="F237" s="164"/>
      <c r="G237" s="258"/>
      <c r="H237" s="164"/>
      <c r="I237" s="165">
        <f t="shared" si="3"/>
        <v>0</v>
      </c>
    </row>
    <row r="238" spans="1:9" s="6" customFormat="1" x14ac:dyDescent="0.2">
      <c r="A238" s="259" t="s">
        <v>399</v>
      </c>
      <c r="B238" s="160"/>
      <c r="C238" s="257"/>
      <c r="D238" s="162"/>
      <c r="E238" s="163"/>
      <c r="F238" s="164"/>
      <c r="G238" s="258"/>
      <c r="H238" s="164"/>
      <c r="I238" s="165">
        <f t="shared" si="3"/>
        <v>0</v>
      </c>
    </row>
    <row r="239" spans="1:9" s="6" customFormat="1" x14ac:dyDescent="0.2">
      <c r="A239" s="259" t="s">
        <v>377</v>
      </c>
      <c r="B239" s="160">
        <v>1</v>
      </c>
      <c r="C239" s="257"/>
      <c r="D239" s="162">
        <v>1</v>
      </c>
      <c r="E239" s="163"/>
      <c r="F239" s="164"/>
      <c r="G239" s="258"/>
      <c r="H239" s="164"/>
      <c r="I239" s="165">
        <f t="shared" si="3"/>
        <v>2</v>
      </c>
    </row>
    <row r="240" spans="1:9" s="6" customFormat="1" x14ac:dyDescent="0.2">
      <c r="A240" s="259" t="s">
        <v>380</v>
      </c>
      <c r="B240" s="160"/>
      <c r="C240" s="257"/>
      <c r="D240" s="162"/>
      <c r="E240" s="163"/>
      <c r="F240" s="164"/>
      <c r="G240" s="258"/>
      <c r="H240" s="164"/>
      <c r="I240" s="165">
        <f t="shared" si="3"/>
        <v>0</v>
      </c>
    </row>
    <row r="241" spans="1:9" s="6" customFormat="1" x14ac:dyDescent="0.2">
      <c r="A241" s="259" t="s">
        <v>379</v>
      </c>
      <c r="B241" s="160"/>
      <c r="C241" s="257"/>
      <c r="D241" s="162"/>
      <c r="E241" s="163"/>
      <c r="F241" s="164"/>
      <c r="G241" s="258"/>
      <c r="H241" s="164"/>
      <c r="I241" s="165">
        <f t="shared" si="3"/>
        <v>0</v>
      </c>
    </row>
    <row r="242" spans="1:9" s="6" customFormat="1" x14ac:dyDescent="0.2">
      <c r="A242" s="259" t="s">
        <v>383</v>
      </c>
      <c r="B242" s="160"/>
      <c r="C242" s="257"/>
      <c r="D242" s="162"/>
      <c r="E242" s="163"/>
      <c r="F242" s="164"/>
      <c r="G242" s="258"/>
      <c r="H242" s="164"/>
      <c r="I242" s="165">
        <f t="shared" si="3"/>
        <v>0</v>
      </c>
    </row>
    <row r="243" spans="1:9" s="6" customFormat="1" x14ac:dyDescent="0.2">
      <c r="A243" s="259" t="s">
        <v>384</v>
      </c>
      <c r="B243" s="160">
        <v>3</v>
      </c>
      <c r="C243" s="257"/>
      <c r="D243" s="162">
        <v>82</v>
      </c>
      <c r="E243" s="163">
        <v>1</v>
      </c>
      <c r="F243" s="164">
        <v>7</v>
      </c>
      <c r="G243" s="258"/>
      <c r="H243" s="164"/>
      <c r="I243" s="165">
        <f t="shared" si="3"/>
        <v>93</v>
      </c>
    </row>
    <row r="244" spans="1:9" s="6" customFormat="1" x14ac:dyDescent="0.2">
      <c r="A244" s="259" t="s">
        <v>385</v>
      </c>
      <c r="B244" s="160"/>
      <c r="C244" s="257"/>
      <c r="D244" s="162"/>
      <c r="E244" s="163"/>
      <c r="F244" s="164"/>
      <c r="G244" s="258"/>
      <c r="H244" s="164"/>
      <c r="I244" s="165">
        <f t="shared" si="3"/>
        <v>0</v>
      </c>
    </row>
    <row r="245" spans="1:9" s="6" customFormat="1" x14ac:dyDescent="0.2">
      <c r="A245" s="259" t="s">
        <v>387</v>
      </c>
      <c r="B245" s="160"/>
      <c r="C245" s="257"/>
      <c r="D245" s="162"/>
      <c r="E245" s="163"/>
      <c r="F245" s="164"/>
      <c r="G245" s="258"/>
      <c r="H245" s="164"/>
      <c r="I245" s="165">
        <f t="shared" si="3"/>
        <v>0</v>
      </c>
    </row>
    <row r="246" spans="1:9" s="6" customFormat="1" x14ac:dyDescent="0.2">
      <c r="A246" s="259" t="s">
        <v>388</v>
      </c>
      <c r="B246" s="160"/>
      <c r="C246" s="257"/>
      <c r="D246" s="162"/>
      <c r="E246" s="163"/>
      <c r="F246" s="164"/>
      <c r="G246" s="258"/>
      <c r="H246" s="164"/>
      <c r="I246" s="165">
        <f t="shared" si="3"/>
        <v>0</v>
      </c>
    </row>
    <row r="247" spans="1:9" s="6" customFormat="1" x14ac:dyDescent="0.2">
      <c r="A247" s="259" t="s">
        <v>389</v>
      </c>
      <c r="B247" s="160"/>
      <c r="C247" s="257"/>
      <c r="D247" s="162">
        <v>17</v>
      </c>
      <c r="E247" s="163"/>
      <c r="F247" s="164">
        <v>5</v>
      </c>
      <c r="G247" s="258"/>
      <c r="H247" s="164"/>
      <c r="I247" s="165">
        <f t="shared" si="3"/>
        <v>22</v>
      </c>
    </row>
    <row r="248" spans="1:9" s="6" customFormat="1" x14ac:dyDescent="0.2">
      <c r="A248" s="259" t="s">
        <v>390</v>
      </c>
      <c r="B248" s="160">
        <v>1</v>
      </c>
      <c r="C248" s="257"/>
      <c r="D248" s="162"/>
      <c r="E248" s="163"/>
      <c r="F248" s="164"/>
      <c r="G248" s="258"/>
      <c r="H248" s="164"/>
      <c r="I248" s="165">
        <f t="shared" si="3"/>
        <v>1</v>
      </c>
    </row>
    <row r="249" spans="1:9" s="6" customFormat="1" x14ac:dyDescent="0.2">
      <c r="A249" s="259" t="s">
        <v>159</v>
      </c>
      <c r="B249" s="160"/>
      <c r="C249" s="257"/>
      <c r="D249" s="162"/>
      <c r="E249" s="163"/>
      <c r="F249" s="164"/>
      <c r="G249" s="258"/>
      <c r="H249" s="164"/>
      <c r="I249" s="165">
        <f t="shared" si="3"/>
        <v>0</v>
      </c>
    </row>
    <row r="250" spans="1:9" s="6" customFormat="1" x14ac:dyDescent="0.2">
      <c r="A250" s="259" t="s">
        <v>261</v>
      </c>
      <c r="B250" s="160"/>
      <c r="C250" s="257"/>
      <c r="D250" s="162"/>
      <c r="E250" s="163"/>
      <c r="F250" s="164"/>
      <c r="G250" s="258"/>
      <c r="H250" s="164"/>
      <c r="I250" s="165">
        <f t="shared" si="3"/>
        <v>0</v>
      </c>
    </row>
    <row r="251" spans="1:9" s="6" customFormat="1" x14ac:dyDescent="0.2">
      <c r="A251" s="259" t="s">
        <v>316</v>
      </c>
      <c r="B251" s="160"/>
      <c r="C251" s="257"/>
      <c r="D251" s="162"/>
      <c r="E251" s="163"/>
      <c r="F251" s="164"/>
      <c r="G251" s="258"/>
      <c r="H251" s="164"/>
      <c r="I251" s="165">
        <f t="shared" si="3"/>
        <v>0</v>
      </c>
    </row>
    <row r="252" spans="1:9" s="6" customFormat="1" x14ac:dyDescent="0.2">
      <c r="A252" s="259" t="s">
        <v>392</v>
      </c>
      <c r="B252" s="160"/>
      <c r="C252" s="257"/>
      <c r="D252" s="162"/>
      <c r="E252" s="163"/>
      <c r="F252" s="164"/>
      <c r="G252" s="258"/>
      <c r="H252" s="164"/>
      <c r="I252" s="165">
        <f t="shared" si="3"/>
        <v>0</v>
      </c>
    </row>
    <row r="253" spans="1:9" s="6" customFormat="1" x14ac:dyDescent="0.2">
      <c r="A253" s="259" t="s">
        <v>340</v>
      </c>
      <c r="B253" s="160"/>
      <c r="C253" s="257"/>
      <c r="D253" s="162"/>
      <c r="E253" s="163"/>
      <c r="F253" s="164"/>
      <c r="G253" s="258"/>
      <c r="H253" s="164"/>
      <c r="I253" s="165">
        <f t="shared" si="3"/>
        <v>0</v>
      </c>
    </row>
    <row r="254" spans="1:9" s="6" customFormat="1" x14ac:dyDescent="0.2">
      <c r="A254" s="259" t="s">
        <v>394</v>
      </c>
      <c r="B254" s="324"/>
      <c r="C254" s="325"/>
      <c r="D254" s="326"/>
      <c r="E254" s="327"/>
      <c r="F254" s="170"/>
      <c r="G254" s="328"/>
      <c r="H254" s="170"/>
      <c r="I254" s="165">
        <f t="shared" si="3"/>
        <v>0</v>
      </c>
    </row>
    <row r="255" spans="1:9" s="6" customFormat="1" x14ac:dyDescent="0.2">
      <c r="A255" s="259" t="s">
        <v>397</v>
      </c>
      <c r="B255" s="324"/>
      <c r="C255" s="325"/>
      <c r="D255" s="326">
        <v>4</v>
      </c>
      <c r="E255" s="327">
        <v>12</v>
      </c>
      <c r="F255" s="170"/>
      <c r="G255" s="328"/>
      <c r="H255" s="170"/>
      <c r="I255" s="165">
        <f t="shared" si="3"/>
        <v>16</v>
      </c>
    </row>
    <row r="256" spans="1:9" s="6" customFormat="1" x14ac:dyDescent="0.2">
      <c r="A256" s="259" t="s">
        <v>400</v>
      </c>
      <c r="B256" s="324"/>
      <c r="C256" s="325"/>
      <c r="D256" s="326"/>
      <c r="E256" s="327"/>
      <c r="F256" s="170"/>
      <c r="G256" s="328"/>
      <c r="H256" s="170"/>
      <c r="I256" s="165">
        <f t="shared" si="3"/>
        <v>0</v>
      </c>
    </row>
    <row r="257" spans="1:11" s="6" customFormat="1" x14ac:dyDescent="0.2">
      <c r="A257" s="259" t="s">
        <v>402</v>
      </c>
      <c r="B257" s="324"/>
      <c r="C257" s="325"/>
      <c r="D257" s="326"/>
      <c r="E257" s="327"/>
      <c r="F257" s="170"/>
      <c r="G257" s="328"/>
      <c r="H257" s="170"/>
      <c r="I257" s="165">
        <f t="shared" si="3"/>
        <v>0</v>
      </c>
    </row>
    <row r="258" spans="1:11" s="6" customFormat="1" x14ac:dyDescent="0.2">
      <c r="A258" s="259" t="s">
        <v>233</v>
      </c>
      <c r="B258" s="324"/>
      <c r="C258" s="325"/>
      <c r="D258" s="326"/>
      <c r="E258" s="327"/>
      <c r="F258" s="170"/>
      <c r="G258" s="328"/>
      <c r="H258" s="170"/>
      <c r="I258" s="165">
        <f t="shared" si="3"/>
        <v>0</v>
      </c>
    </row>
    <row r="259" spans="1:11" s="6" customFormat="1" x14ac:dyDescent="0.2">
      <c r="A259" s="259" t="s">
        <v>282</v>
      </c>
      <c r="B259" s="324"/>
      <c r="C259" s="325"/>
      <c r="D259" s="326"/>
      <c r="E259" s="327"/>
      <c r="F259" s="170"/>
      <c r="G259" s="328"/>
      <c r="H259" s="170"/>
      <c r="I259" s="165">
        <f t="shared" si="3"/>
        <v>0</v>
      </c>
    </row>
    <row r="260" spans="1:11" s="6" customFormat="1" x14ac:dyDescent="0.2">
      <c r="A260" s="259" t="s">
        <v>85</v>
      </c>
      <c r="B260" s="166"/>
      <c r="C260" s="167"/>
      <c r="D260" s="168"/>
      <c r="E260" s="433"/>
      <c r="F260" s="432"/>
      <c r="G260" s="169"/>
      <c r="H260" s="170"/>
      <c r="I260" s="165">
        <f t="shared" si="3"/>
        <v>0</v>
      </c>
    </row>
    <row r="261" spans="1:11" ht="13.5" thickBot="1" x14ac:dyDescent="0.25">
      <c r="A261" s="96" t="s">
        <v>4</v>
      </c>
      <c r="B261" s="94">
        <f t="shared" ref="B261:I261" si="4">SUM(B4:B260)</f>
        <v>374</v>
      </c>
      <c r="C261" s="128">
        <f t="shared" si="4"/>
        <v>8</v>
      </c>
      <c r="D261" s="130">
        <f t="shared" si="4"/>
        <v>468</v>
      </c>
      <c r="E261" s="27">
        <f t="shared" si="4"/>
        <v>310</v>
      </c>
      <c r="F261" s="45">
        <f t="shared" si="4"/>
        <v>95</v>
      </c>
      <c r="G261" s="93">
        <f t="shared" si="4"/>
        <v>14</v>
      </c>
      <c r="H261" s="45">
        <f t="shared" si="4"/>
        <v>12</v>
      </c>
      <c r="I261" s="122">
        <f t="shared" si="4"/>
        <v>1273</v>
      </c>
      <c r="K261" s="6"/>
    </row>
    <row r="262" spans="1:11" x14ac:dyDescent="0.2">
      <c r="K262" s="6"/>
    </row>
    <row r="263" spans="1:11" ht="30" customHeight="1" x14ac:dyDescent="0.2">
      <c r="A263" s="634" t="s">
        <v>514</v>
      </c>
      <c r="B263" s="634"/>
      <c r="C263" s="634"/>
      <c r="D263" s="634"/>
      <c r="E263" s="634"/>
      <c r="F263" s="634"/>
      <c r="G263" s="634"/>
      <c r="H263" s="634"/>
      <c r="I263" s="634"/>
    </row>
    <row r="264" spans="1:11" ht="30" customHeight="1" x14ac:dyDescent="0.2">
      <c r="A264" s="634" t="s">
        <v>514</v>
      </c>
      <c r="B264" s="634"/>
      <c r="C264" s="634"/>
      <c r="D264" s="634"/>
      <c r="E264" s="634"/>
      <c r="F264" s="634"/>
      <c r="G264" s="634"/>
      <c r="H264" s="634"/>
      <c r="I264" s="634"/>
      <c r="K264" s="6"/>
    </row>
    <row r="265" spans="1:11" ht="30" customHeight="1" x14ac:dyDescent="0.2">
      <c r="A265" s="634" t="s">
        <v>514</v>
      </c>
      <c r="B265" s="634"/>
      <c r="C265" s="634"/>
      <c r="D265" s="634"/>
      <c r="E265" s="634"/>
      <c r="F265" s="634"/>
      <c r="G265" s="634"/>
      <c r="H265" s="634"/>
      <c r="I265" s="634"/>
      <c r="K265" s="6"/>
    </row>
    <row r="266" spans="1:11" ht="30" customHeight="1" x14ac:dyDescent="0.2">
      <c r="A266" s="634" t="s">
        <v>514</v>
      </c>
      <c r="B266" s="634"/>
      <c r="C266" s="634"/>
      <c r="D266" s="634"/>
      <c r="E266" s="634"/>
      <c r="F266" s="634"/>
      <c r="G266" s="634"/>
      <c r="H266" s="634"/>
      <c r="I266" s="634"/>
      <c r="K266" s="6"/>
    </row>
    <row r="267" spans="1:11" ht="26.25" customHeight="1" x14ac:dyDescent="0.2">
      <c r="A267" s="635" t="s">
        <v>514</v>
      </c>
      <c r="B267" s="635"/>
      <c r="C267" s="635"/>
      <c r="D267" s="635"/>
      <c r="E267" s="635"/>
      <c r="F267" s="635"/>
      <c r="G267" s="635"/>
      <c r="H267" s="635"/>
      <c r="I267" s="635"/>
    </row>
    <row r="268" spans="1:11" ht="26.25" customHeight="1" x14ac:dyDescent="0.2">
      <c r="A268" s="528" t="s">
        <v>514</v>
      </c>
      <c r="B268" s="528"/>
      <c r="C268" s="528"/>
      <c r="D268" s="528"/>
      <c r="E268" s="528"/>
      <c r="F268" s="528"/>
      <c r="G268" s="528"/>
      <c r="H268" s="528"/>
      <c r="I268" s="528"/>
    </row>
  </sheetData>
  <sortState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opLeftCell="A16" workbookViewId="0">
      <selection activeCell="D8" sqref="D8"/>
    </sheetView>
  </sheetViews>
  <sheetFormatPr defaultRowHeight="15" x14ac:dyDescent="0.25"/>
  <cols>
    <col min="1" max="1" width="29" customWidth="1"/>
    <col min="2" max="6" width="15.7109375" customWidth="1"/>
    <col min="7" max="10" width="10.7109375" customWidth="1"/>
  </cols>
  <sheetData>
    <row r="1" spans="1:6" ht="18.75" customHeight="1" x14ac:dyDescent="0.25">
      <c r="A1" s="638" t="s">
        <v>444</v>
      </c>
      <c r="B1" s="496"/>
      <c r="C1" s="496"/>
      <c r="D1" s="496"/>
      <c r="E1" s="496"/>
      <c r="F1" s="498"/>
    </row>
    <row r="2" spans="1:6" ht="42" customHeight="1" thickBot="1" x14ac:dyDescent="0.3">
      <c r="A2" s="47" t="s">
        <v>513</v>
      </c>
      <c r="B2" s="113" t="s">
        <v>0</v>
      </c>
      <c r="C2" s="113" t="s">
        <v>2</v>
      </c>
      <c r="D2" s="113" t="s">
        <v>1</v>
      </c>
      <c r="E2" s="113" t="s">
        <v>3</v>
      </c>
      <c r="F2" s="114" t="s">
        <v>4</v>
      </c>
    </row>
    <row r="3" spans="1:6" x14ac:dyDescent="0.25">
      <c r="A3" s="108" t="s">
        <v>517</v>
      </c>
      <c r="B3" s="636"/>
      <c r="C3" s="636"/>
      <c r="D3" s="636"/>
      <c r="E3" s="636"/>
      <c r="F3" s="637"/>
    </row>
    <row r="4" spans="1:6" ht="39" x14ac:dyDescent="0.25">
      <c r="A4" s="112" t="s">
        <v>119</v>
      </c>
      <c r="B4" s="451">
        <f>13/154</f>
        <v>8.4415584415584416E-2</v>
      </c>
      <c r="C4" s="251"/>
      <c r="D4" s="451">
        <f>9/131</f>
        <v>6.8702290076335881E-2</v>
      </c>
      <c r="E4" s="347">
        <f>3/10</f>
        <v>0.3</v>
      </c>
      <c r="F4" s="349">
        <f>25/295</f>
        <v>8.4745762711864403E-2</v>
      </c>
    </row>
    <row r="5" spans="1:6" ht="51.75" x14ac:dyDescent="0.25">
      <c r="A5" s="112" t="s">
        <v>153</v>
      </c>
      <c r="B5" s="251"/>
      <c r="C5" s="251"/>
      <c r="D5" s="251"/>
      <c r="E5" s="347">
        <f>3/10</f>
        <v>0.3</v>
      </c>
      <c r="F5" s="351">
        <f>E5</f>
        <v>0.3</v>
      </c>
    </row>
    <row r="6" spans="1:6" ht="26.25" x14ac:dyDescent="0.25">
      <c r="A6" s="108" t="s">
        <v>518</v>
      </c>
      <c r="B6" s="636"/>
      <c r="C6" s="636"/>
      <c r="D6" s="636"/>
      <c r="E6" s="636"/>
      <c r="F6" s="637"/>
    </row>
    <row r="7" spans="1:6" ht="39" x14ac:dyDescent="0.25">
      <c r="A7" s="112" t="s">
        <v>119</v>
      </c>
      <c r="B7" s="345">
        <f>25/237</f>
        <v>0.10548523206751055</v>
      </c>
      <c r="C7" s="251"/>
      <c r="D7" s="345">
        <f>34/264</f>
        <v>0.12878787878787878</v>
      </c>
      <c r="E7" s="345">
        <f>1/11</f>
        <v>9.0909090909090912E-2</v>
      </c>
      <c r="F7" s="349">
        <f>60/512</f>
        <v>0.1171875</v>
      </c>
    </row>
    <row r="8" spans="1:6" ht="51.75" x14ac:dyDescent="0.25">
      <c r="A8" s="250" t="s">
        <v>153</v>
      </c>
      <c r="B8" s="251"/>
      <c r="C8" s="251"/>
      <c r="D8" s="251"/>
      <c r="E8" s="347">
        <f>1/11</f>
        <v>9.0909090909090912E-2</v>
      </c>
      <c r="F8" s="351">
        <f>E8</f>
        <v>9.0909090909090912E-2</v>
      </c>
    </row>
    <row r="9" spans="1:6" ht="26.25" x14ac:dyDescent="0.25">
      <c r="A9" s="108" t="s">
        <v>519</v>
      </c>
      <c r="B9" s="636"/>
      <c r="C9" s="636"/>
      <c r="D9" s="636"/>
      <c r="E9" s="636"/>
      <c r="F9" s="637"/>
    </row>
    <row r="10" spans="1:6" ht="39" x14ac:dyDescent="0.25">
      <c r="A10" s="112" t="s">
        <v>119</v>
      </c>
      <c r="B10" s="451">
        <f>45/178</f>
        <v>0.25280898876404495</v>
      </c>
      <c r="C10" s="251"/>
      <c r="D10" s="451">
        <f>28/118</f>
        <v>0.23728813559322035</v>
      </c>
      <c r="E10" s="347">
        <f>1/4</f>
        <v>0.25</v>
      </c>
      <c r="F10" s="349">
        <f>74/300</f>
        <v>0.24666666666666667</v>
      </c>
    </row>
    <row r="11" spans="1:6" ht="52.5" thickBot="1" x14ac:dyDescent="0.3">
      <c r="A11" s="112" t="s">
        <v>153</v>
      </c>
      <c r="B11" s="251"/>
      <c r="C11" s="251"/>
      <c r="D11" s="251"/>
      <c r="E11" s="347">
        <f>1/4</f>
        <v>0.25</v>
      </c>
      <c r="F11" s="351">
        <f>E11</f>
        <v>0.25</v>
      </c>
    </row>
    <row r="12" spans="1:6" x14ac:dyDescent="0.25">
      <c r="A12" s="123" t="s">
        <v>520</v>
      </c>
      <c r="B12" s="491"/>
      <c r="C12" s="492"/>
      <c r="D12" s="492"/>
      <c r="E12" s="492"/>
      <c r="F12" s="493"/>
    </row>
    <row r="13" spans="1:6" ht="39" x14ac:dyDescent="0.25">
      <c r="A13" s="112" t="s">
        <v>119</v>
      </c>
      <c r="B13" s="345">
        <f>(4/107)</f>
        <v>3.7383177570093455E-2</v>
      </c>
      <c r="C13" s="251"/>
      <c r="D13" s="345">
        <f>11/180</f>
        <v>6.1111111111111109E-2</v>
      </c>
      <c r="E13" s="345">
        <f>1/12</f>
        <v>8.3333333333333329E-2</v>
      </c>
      <c r="F13" s="349">
        <f>16/299</f>
        <v>5.3511705685618728E-2</v>
      </c>
    </row>
    <row r="14" spans="1:6" ht="51.75" x14ac:dyDescent="0.25">
      <c r="A14" s="112" t="s">
        <v>153</v>
      </c>
      <c r="B14" s="111"/>
      <c r="C14" s="111"/>
      <c r="D14" s="111"/>
      <c r="E14" s="346">
        <f>1/12</f>
        <v>8.3333333333333329E-2</v>
      </c>
      <c r="F14" s="350">
        <f>E14</f>
        <v>8.3333333333333329E-2</v>
      </c>
    </row>
    <row r="15" spans="1:6" x14ac:dyDescent="0.25">
      <c r="A15" s="108" t="s">
        <v>521</v>
      </c>
      <c r="B15" s="636"/>
      <c r="C15" s="636"/>
      <c r="D15" s="636"/>
      <c r="E15" s="636"/>
      <c r="F15" s="637"/>
    </row>
    <row r="16" spans="1:6" ht="39" x14ac:dyDescent="0.25">
      <c r="A16" s="112" t="s">
        <v>119</v>
      </c>
      <c r="B16" s="451">
        <f>39/412</f>
        <v>9.4660194174757281E-2</v>
      </c>
      <c r="C16" s="348" t="s">
        <v>514</v>
      </c>
      <c r="D16" s="451" t="s">
        <v>514</v>
      </c>
      <c r="E16" s="347"/>
      <c r="F16" s="349">
        <f>40/578</f>
        <v>6.9204152249134954E-2</v>
      </c>
    </row>
    <row r="17" spans="1:6" ht="51.75" x14ac:dyDescent="0.25">
      <c r="A17" s="112" t="s">
        <v>153</v>
      </c>
      <c r="B17" s="251"/>
      <c r="C17" s="251"/>
      <c r="D17" s="251"/>
      <c r="E17" s="347"/>
      <c r="F17" s="351">
        <f>E17</f>
        <v>0</v>
      </c>
    </row>
    <row r="18" spans="1:6" x14ac:dyDescent="0.25">
      <c r="A18" s="108" t="s">
        <v>522</v>
      </c>
      <c r="B18" s="636"/>
      <c r="C18" s="636"/>
      <c r="D18" s="636"/>
      <c r="E18" s="636"/>
      <c r="F18" s="637"/>
    </row>
    <row r="19" spans="1:6" ht="39" x14ac:dyDescent="0.25">
      <c r="A19" s="112" t="s">
        <v>119</v>
      </c>
      <c r="B19" s="451">
        <f>2/161</f>
        <v>1.2422360248447204E-2</v>
      </c>
      <c r="C19" s="251"/>
      <c r="D19" s="451" t="s">
        <v>514</v>
      </c>
      <c r="E19" s="347"/>
      <c r="F19" s="349">
        <f>2/161</f>
        <v>1.2422360248447204E-2</v>
      </c>
    </row>
    <row r="20" spans="1:6" ht="51.75" x14ac:dyDescent="0.25">
      <c r="A20" s="112" t="s">
        <v>153</v>
      </c>
      <c r="B20" s="251"/>
      <c r="C20" s="251"/>
      <c r="D20" s="251"/>
      <c r="E20" s="251"/>
      <c r="F20" s="251"/>
    </row>
    <row r="21" spans="1:6" ht="15.75" thickBot="1" x14ac:dyDescent="0.3">
      <c r="A21" s="252" t="s">
        <v>122</v>
      </c>
      <c r="B21" s="352">
        <f>128/1249</f>
        <v>0.10248198558847077</v>
      </c>
      <c r="C21" s="352"/>
      <c r="D21" s="352">
        <f>83/859</f>
        <v>9.662398137369034E-2</v>
      </c>
      <c r="E21" s="352">
        <v>0.189</v>
      </c>
      <c r="F21" s="353"/>
    </row>
  </sheetData>
  <mergeCells count="7">
    <mergeCell ref="B18:F18"/>
    <mergeCell ref="B3:F3"/>
    <mergeCell ref="B6:F6"/>
    <mergeCell ref="A1:F1"/>
    <mergeCell ref="B9:F9"/>
    <mergeCell ref="B12:F12"/>
    <mergeCell ref="B15:F15"/>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E8"/>
  <sheetViews>
    <sheetView workbookViewId="0">
      <selection activeCell="E32" sqref="E32"/>
    </sheetView>
  </sheetViews>
  <sheetFormatPr defaultRowHeight="12.75" x14ac:dyDescent="0.2"/>
  <cols>
    <col min="1" max="1" width="26.85546875" style="2" customWidth="1"/>
    <col min="2" max="2" width="15.28515625" style="1" customWidth="1"/>
    <col min="3" max="3" width="14.5703125" style="1" customWidth="1"/>
    <col min="4" max="16384" width="9.140625" style="1"/>
  </cols>
  <sheetData>
    <row r="1" spans="1:5" ht="42.75" customHeight="1" x14ac:dyDescent="0.25">
      <c r="A1" s="620" t="s">
        <v>724</v>
      </c>
      <c r="B1" s="607"/>
      <c r="C1" s="608"/>
      <c r="E1" s="98"/>
    </row>
    <row r="2" spans="1:5" s="5" customFormat="1" ht="38.25" customHeight="1" x14ac:dyDescent="0.2">
      <c r="A2" s="16" t="s">
        <v>513</v>
      </c>
      <c r="B2" s="402" t="s">
        <v>557</v>
      </c>
      <c r="C2" s="32" t="s">
        <v>558</v>
      </c>
    </row>
    <row r="3" spans="1:5" s="6" customFormat="1" x14ac:dyDescent="0.2">
      <c r="A3" s="378" t="s">
        <v>517</v>
      </c>
      <c r="B3" s="403">
        <v>0</v>
      </c>
      <c r="C3" s="404">
        <v>1</v>
      </c>
    </row>
    <row r="4" spans="1:5" s="6" customFormat="1" ht="25.5" x14ac:dyDescent="0.2">
      <c r="A4" s="405" t="s">
        <v>518</v>
      </c>
      <c r="B4" s="406">
        <v>4</v>
      </c>
      <c r="C4" s="407">
        <v>4</v>
      </c>
    </row>
    <row r="5" spans="1:5" ht="12.75" customHeight="1" x14ac:dyDescent="0.2">
      <c r="A5" s="405" t="s">
        <v>520</v>
      </c>
      <c r="B5" s="406">
        <v>3</v>
      </c>
      <c r="C5" s="407">
        <v>3</v>
      </c>
    </row>
    <row r="6" spans="1:5" ht="12.75" customHeight="1" x14ac:dyDescent="0.2">
      <c r="A6" s="408" t="s">
        <v>521</v>
      </c>
      <c r="B6" s="406">
        <v>2</v>
      </c>
      <c r="C6" s="407">
        <v>0</v>
      </c>
    </row>
    <row r="7" spans="1:5" ht="25.5" x14ac:dyDescent="0.2">
      <c r="A7" s="405" t="s">
        <v>522</v>
      </c>
      <c r="B7" s="406">
        <v>2</v>
      </c>
      <c r="C7" s="407">
        <v>0</v>
      </c>
    </row>
    <row r="8" spans="1:5" ht="13.5" thickBot="1" x14ac:dyDescent="0.25">
      <c r="A8" s="409" t="s">
        <v>4</v>
      </c>
      <c r="B8" s="410">
        <v>11</v>
      </c>
      <c r="C8" s="411">
        <v>8</v>
      </c>
    </row>
  </sheetData>
  <mergeCells count="1">
    <mergeCell ref="A1:C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A16" sqref="A16:G16"/>
    </sheetView>
  </sheetViews>
  <sheetFormatPr defaultRowHeight="12.75" x14ac:dyDescent="0.2"/>
  <cols>
    <col min="1" max="1" width="22.7109375" style="2" customWidth="1"/>
    <col min="2" max="2" width="19.140625" style="43" customWidth="1"/>
    <col min="3" max="3" width="22.28515625" style="43" customWidth="1"/>
    <col min="4" max="4" width="19.28515625" style="43" customWidth="1"/>
    <col min="5" max="6" width="25.140625" style="43" customWidth="1"/>
    <col min="7" max="7" width="19" style="1" customWidth="1"/>
    <col min="8" max="16384" width="9.140625" style="1"/>
  </cols>
  <sheetData>
    <row r="1" spans="1:13" ht="38.25" customHeight="1" x14ac:dyDescent="0.2">
      <c r="A1" s="533" t="s">
        <v>563</v>
      </c>
      <c r="B1" s="534"/>
      <c r="C1" s="534"/>
      <c r="D1" s="534"/>
      <c r="E1" s="534"/>
      <c r="F1" s="534"/>
      <c r="G1" s="535"/>
    </row>
    <row r="2" spans="1:13" s="5" customFormat="1" ht="30" customHeight="1" x14ac:dyDescent="0.2">
      <c r="A2" s="16" t="s">
        <v>513</v>
      </c>
      <c r="B2" s="639" t="s">
        <v>131</v>
      </c>
      <c r="C2" s="639"/>
      <c r="D2" s="639"/>
      <c r="E2" s="639" t="s">
        <v>132</v>
      </c>
      <c r="F2" s="639"/>
      <c r="G2" s="640"/>
      <c r="H2" s="1"/>
      <c r="I2" s="1"/>
      <c r="J2" s="1"/>
      <c r="K2" s="1"/>
      <c r="L2" s="1"/>
      <c r="M2" s="97"/>
    </row>
    <row r="3" spans="1:13" s="5" customFormat="1" ht="35.25" customHeight="1" x14ac:dyDescent="0.2">
      <c r="A3" s="16"/>
      <c r="B3" s="416" t="s">
        <v>129</v>
      </c>
      <c r="C3" s="416" t="s">
        <v>130</v>
      </c>
      <c r="D3" s="415" t="s">
        <v>151</v>
      </c>
      <c r="E3" s="416" t="s">
        <v>129</v>
      </c>
      <c r="F3" s="416" t="s">
        <v>130</v>
      </c>
      <c r="G3" s="107" t="s">
        <v>151</v>
      </c>
      <c r="H3" s="1"/>
      <c r="I3" s="1"/>
      <c r="J3" s="1"/>
      <c r="K3" s="1"/>
      <c r="L3" s="1"/>
      <c r="M3" s="97"/>
    </row>
    <row r="4" spans="1:13" s="6" customFormat="1" ht="25.5" x14ac:dyDescent="0.2">
      <c r="A4" s="108" t="s">
        <v>518</v>
      </c>
      <c r="B4" s="42">
        <v>34</v>
      </c>
      <c r="C4" s="420">
        <v>4</v>
      </c>
      <c r="D4" s="420">
        <v>4</v>
      </c>
      <c r="E4" s="420">
        <v>30</v>
      </c>
      <c r="F4" s="420">
        <v>41</v>
      </c>
      <c r="G4" s="106">
        <v>104</v>
      </c>
      <c r="H4" s="1"/>
      <c r="I4" s="1"/>
      <c r="J4" s="1"/>
      <c r="K4" s="1"/>
      <c r="L4" s="1"/>
    </row>
    <row r="5" spans="1:13" s="6" customFormat="1" x14ac:dyDescent="0.2">
      <c r="A5" s="233" t="s">
        <v>138</v>
      </c>
      <c r="B5" s="358">
        <v>13</v>
      </c>
      <c r="C5" s="424">
        <v>2</v>
      </c>
      <c r="D5" s="424">
        <v>2</v>
      </c>
      <c r="E5" s="424">
        <v>10</v>
      </c>
      <c r="F5" s="424">
        <v>25</v>
      </c>
      <c r="G5" s="359">
        <v>35</v>
      </c>
      <c r="H5" s="1"/>
      <c r="I5" s="1"/>
      <c r="J5" s="1"/>
      <c r="K5" s="1"/>
      <c r="L5" s="1"/>
    </row>
    <row r="6" spans="1:13" s="6" customFormat="1" ht="26.25" customHeight="1" x14ac:dyDescent="0.2">
      <c r="A6" s="412" t="s">
        <v>520</v>
      </c>
      <c r="B6" s="42">
        <v>11</v>
      </c>
      <c r="C6" s="420">
        <v>3</v>
      </c>
      <c r="D6" s="420" t="s">
        <v>514</v>
      </c>
      <c r="E6" s="420">
        <v>20</v>
      </c>
      <c r="F6" s="420">
        <v>12</v>
      </c>
      <c r="G6" s="106">
        <v>19</v>
      </c>
      <c r="H6" s="1"/>
      <c r="I6" s="1"/>
      <c r="J6" s="1"/>
      <c r="K6" s="1"/>
      <c r="L6" s="1"/>
    </row>
    <row r="7" spans="1:13" s="6" customFormat="1" ht="26.25" customHeight="1" x14ac:dyDescent="0.2">
      <c r="A7" s="425" t="s">
        <v>138</v>
      </c>
      <c r="B7" s="358">
        <v>1</v>
      </c>
      <c r="C7" s="424">
        <v>0</v>
      </c>
      <c r="D7" s="424"/>
      <c r="E7" s="424">
        <v>0</v>
      </c>
      <c r="F7" s="424">
        <v>0</v>
      </c>
      <c r="G7" s="359">
        <v>3</v>
      </c>
      <c r="H7" s="1"/>
      <c r="I7" s="1"/>
      <c r="J7" s="1"/>
      <c r="K7" s="1"/>
      <c r="L7" s="1"/>
    </row>
    <row r="8" spans="1:13" s="6" customFormat="1" ht="13.5" customHeight="1" x14ac:dyDescent="0.2">
      <c r="A8" s="385" t="s">
        <v>521</v>
      </c>
      <c r="B8" s="42">
        <v>13</v>
      </c>
      <c r="C8" s="420">
        <v>13</v>
      </c>
      <c r="D8" s="420">
        <v>7</v>
      </c>
      <c r="E8" s="420">
        <v>92</v>
      </c>
      <c r="F8" s="420">
        <v>14</v>
      </c>
      <c r="G8" s="106">
        <v>11</v>
      </c>
      <c r="H8" s="1"/>
      <c r="I8" s="1"/>
      <c r="J8" s="1"/>
      <c r="K8" s="1"/>
      <c r="L8" s="1"/>
    </row>
    <row r="9" spans="1:13" s="6" customFormat="1" ht="13.5" customHeight="1" x14ac:dyDescent="0.2">
      <c r="A9" s="426" t="s">
        <v>138</v>
      </c>
      <c r="B9" s="358">
        <v>6</v>
      </c>
      <c r="C9" s="424">
        <v>6</v>
      </c>
      <c r="D9" s="424">
        <v>5</v>
      </c>
      <c r="E9" s="424">
        <v>53</v>
      </c>
      <c r="F9" s="424">
        <v>7</v>
      </c>
      <c r="G9" s="359">
        <v>7</v>
      </c>
      <c r="H9" s="1"/>
      <c r="I9" s="1"/>
      <c r="J9" s="1"/>
      <c r="K9" s="1"/>
      <c r="L9" s="1"/>
    </row>
    <row r="10" spans="1:13" s="6" customFormat="1" ht="25.5" x14ac:dyDescent="0.2">
      <c r="A10" s="108" t="s">
        <v>522</v>
      </c>
      <c r="B10" s="42">
        <v>2</v>
      </c>
      <c r="C10" s="420">
        <v>1</v>
      </c>
      <c r="D10" s="420">
        <v>0</v>
      </c>
      <c r="E10" s="420">
        <v>0</v>
      </c>
      <c r="F10" s="420">
        <v>0</v>
      </c>
      <c r="G10" s="106">
        <v>63</v>
      </c>
      <c r="H10" s="1"/>
      <c r="I10" s="1"/>
      <c r="J10" s="1"/>
      <c r="K10" s="1"/>
      <c r="L10" s="1"/>
    </row>
    <row r="11" spans="1:13" s="6" customFormat="1" x14ac:dyDescent="0.2">
      <c r="A11" s="427" t="s">
        <v>138</v>
      </c>
      <c r="B11" s="428">
        <v>0</v>
      </c>
      <c r="C11" s="429">
        <v>0</v>
      </c>
      <c r="D11" s="429">
        <v>0</v>
      </c>
      <c r="E11" s="429">
        <v>0</v>
      </c>
      <c r="F11" s="429">
        <v>0</v>
      </c>
      <c r="G11" s="430">
        <v>18</v>
      </c>
      <c r="H11" s="1"/>
      <c r="I11" s="1"/>
      <c r="J11" s="1"/>
      <c r="K11" s="1"/>
      <c r="L11" s="1"/>
    </row>
    <row r="12" spans="1:13" ht="13.5" thickBot="1" x14ac:dyDescent="0.25">
      <c r="A12" s="27" t="s">
        <v>4</v>
      </c>
      <c r="B12" s="421" t="s">
        <v>514</v>
      </c>
      <c r="C12" s="422" t="s">
        <v>514</v>
      </c>
      <c r="D12" s="422" t="s">
        <v>514</v>
      </c>
      <c r="E12" s="422" t="s">
        <v>514</v>
      </c>
      <c r="F12" s="422" t="s">
        <v>514</v>
      </c>
      <c r="G12" s="423" t="s">
        <v>514</v>
      </c>
    </row>
    <row r="14" spans="1:13" ht="30" customHeight="1" x14ac:dyDescent="0.2">
      <c r="A14" s="528" t="s">
        <v>514</v>
      </c>
      <c r="B14" s="528"/>
      <c r="C14" s="528"/>
      <c r="D14" s="528"/>
      <c r="E14" s="528"/>
      <c r="F14" s="528"/>
      <c r="G14" s="528"/>
    </row>
    <row r="15" spans="1:13" ht="15" customHeight="1" x14ac:dyDescent="0.2">
      <c r="A15" s="516" t="s">
        <v>514</v>
      </c>
      <c r="B15" s="516"/>
      <c r="C15" s="516"/>
      <c r="D15" s="516"/>
      <c r="E15" s="516"/>
      <c r="F15" s="516"/>
      <c r="G15" s="516"/>
    </row>
    <row r="16" spans="1:13" ht="15" customHeight="1" x14ac:dyDescent="0.2">
      <c r="A16" s="516" t="s">
        <v>514</v>
      </c>
      <c r="B16" s="516"/>
      <c r="C16" s="516"/>
      <c r="D16" s="516"/>
      <c r="E16" s="516"/>
      <c r="F16" s="516"/>
      <c r="G16" s="516"/>
    </row>
    <row r="17" spans="1:6" x14ac:dyDescent="0.2">
      <c r="A17" s="1"/>
      <c r="B17" s="1"/>
      <c r="C17" s="1"/>
      <c r="D17" s="1"/>
      <c r="E17" s="1"/>
      <c r="F17" s="1"/>
    </row>
  </sheetData>
  <mergeCells count="6">
    <mergeCell ref="A14:G14"/>
    <mergeCell ref="A15:G15"/>
    <mergeCell ref="A16:G16"/>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12"/>
  <sheetViews>
    <sheetView workbookViewId="0">
      <selection activeCell="A10" sqref="A10:C11"/>
    </sheetView>
  </sheetViews>
  <sheetFormatPr defaultRowHeight="12.75" x14ac:dyDescent="0.2"/>
  <cols>
    <col min="1" max="1" width="40.7109375" style="2" customWidth="1"/>
    <col min="2" max="2" width="17.7109375" style="43" customWidth="1"/>
    <col min="3" max="3" width="15.7109375" style="1" customWidth="1"/>
    <col min="4" max="16384" width="9.140625" style="1"/>
  </cols>
  <sheetData>
    <row r="1" spans="1:3" ht="55.5" customHeight="1" x14ac:dyDescent="0.2">
      <c r="A1" s="620" t="s">
        <v>559</v>
      </c>
      <c r="B1" s="641"/>
      <c r="C1" s="642"/>
    </row>
    <row r="2" spans="1:3" s="5" customFormat="1" ht="38.25" customHeight="1" x14ac:dyDescent="0.2">
      <c r="A2" s="16" t="s">
        <v>513</v>
      </c>
      <c r="B2" s="401" t="s">
        <v>560</v>
      </c>
      <c r="C2" s="107" t="s">
        <v>561</v>
      </c>
    </row>
    <row r="3" spans="1:3" s="5" customFormat="1" ht="38.25" customHeight="1" x14ac:dyDescent="0.2">
      <c r="A3" s="108" t="s">
        <v>518</v>
      </c>
      <c r="B3" s="401">
        <v>13</v>
      </c>
      <c r="C3" s="107">
        <v>2031</v>
      </c>
    </row>
    <row r="4" spans="1:3" s="5" customFormat="1" ht="16.5" customHeight="1" x14ac:dyDescent="0.2">
      <c r="A4" s="108" t="s">
        <v>519</v>
      </c>
      <c r="B4" s="401">
        <v>5</v>
      </c>
      <c r="C4" s="107">
        <v>116</v>
      </c>
    </row>
    <row r="5" spans="1:3" s="5" customFormat="1" ht="15" customHeight="1" x14ac:dyDescent="0.2">
      <c r="A5" s="412" t="s">
        <v>520</v>
      </c>
      <c r="B5" s="401">
        <v>7</v>
      </c>
      <c r="C5" s="107">
        <v>140</v>
      </c>
    </row>
    <row r="6" spans="1:3" s="6" customFormat="1" ht="15.75" customHeight="1" x14ac:dyDescent="0.2">
      <c r="A6" s="385" t="s">
        <v>521</v>
      </c>
      <c r="B6" s="401">
        <v>15</v>
      </c>
      <c r="C6" s="107">
        <v>2034</v>
      </c>
    </row>
    <row r="7" spans="1:3" ht="13.5" thickBot="1" x14ac:dyDescent="0.25">
      <c r="A7" s="27" t="s">
        <v>4</v>
      </c>
      <c r="B7" s="413">
        <f>SUM(B3:B6)</f>
        <v>40</v>
      </c>
      <c r="C7" s="414">
        <f>SUM(C3:C6)</f>
        <v>4321</v>
      </c>
    </row>
    <row r="8" spans="1:3" ht="30" customHeight="1" x14ac:dyDescent="0.2">
      <c r="A8" s="516" t="s">
        <v>514</v>
      </c>
      <c r="B8" s="516"/>
      <c r="C8" s="516"/>
    </row>
    <row r="9" spans="1:3" ht="40.5" customHeight="1" x14ac:dyDescent="0.2">
      <c r="A9" s="516" t="s">
        <v>514</v>
      </c>
      <c r="B9" s="516"/>
      <c r="C9" s="516"/>
    </row>
    <row r="10" spans="1:3" ht="12.75" customHeight="1" x14ac:dyDescent="0.2">
      <c r="A10" s="605" t="s">
        <v>514</v>
      </c>
      <c r="B10" s="605"/>
      <c r="C10" s="605"/>
    </row>
    <row r="11" spans="1:3" x14ac:dyDescent="0.2">
      <c r="A11" s="605"/>
      <c r="B11" s="605"/>
      <c r="C11" s="605"/>
    </row>
    <row r="12" spans="1:3" x14ac:dyDescent="0.2">
      <c r="A12" s="131" t="s">
        <v>514</v>
      </c>
      <c r="B12" s="131"/>
      <c r="C12" s="131"/>
    </row>
  </sheetData>
  <mergeCells count="4">
    <mergeCell ref="A1:C1"/>
    <mergeCell ref="A8:C8"/>
    <mergeCell ref="A9:C9"/>
    <mergeCell ref="A10:C11"/>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tabSelected="1" workbookViewId="0">
      <selection activeCell="A16" sqref="A16:E16"/>
    </sheetView>
  </sheetViews>
  <sheetFormatPr defaultRowHeight="12.75" x14ac:dyDescent="0.2"/>
  <cols>
    <col min="1" max="1" width="55.42578125" style="2" customWidth="1"/>
    <col min="2" max="2" width="17.140625" style="43"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33.75" customHeight="1" x14ac:dyDescent="0.2">
      <c r="A1" s="522" t="s">
        <v>410</v>
      </c>
      <c r="B1" s="650"/>
      <c r="C1" s="650"/>
      <c r="D1" s="650"/>
      <c r="E1" s="651"/>
      <c r="G1" s="643" t="s">
        <v>415</v>
      </c>
      <c r="H1" s="644"/>
      <c r="I1" s="644"/>
      <c r="J1" s="644"/>
      <c r="K1" s="644"/>
    </row>
    <row r="2" spans="1:11" ht="16.5" customHeight="1" x14ac:dyDescent="0.2">
      <c r="A2" s="16" t="s">
        <v>513</v>
      </c>
      <c r="B2" s="652"/>
      <c r="C2" s="653"/>
      <c r="D2" s="653"/>
      <c r="E2" s="654"/>
      <c r="G2" s="645" t="s">
        <v>419</v>
      </c>
      <c r="H2" s="645"/>
      <c r="I2" s="645"/>
      <c r="J2" s="266" t="s">
        <v>416</v>
      </c>
      <c r="K2" s="237" t="s">
        <v>417</v>
      </c>
    </row>
    <row r="3" spans="1:11" ht="18" customHeight="1" x14ac:dyDescent="0.2">
      <c r="A3" s="246"/>
      <c r="B3" s="247" t="s">
        <v>113</v>
      </c>
      <c r="C3" s="247" t="s">
        <v>114</v>
      </c>
      <c r="D3" s="261" t="s">
        <v>411</v>
      </c>
      <c r="E3" s="60" t="s">
        <v>412</v>
      </c>
      <c r="G3" s="645"/>
      <c r="H3" s="645"/>
      <c r="I3" s="645"/>
      <c r="J3" s="266">
        <f>SUM(D9:D11)</f>
        <v>20</v>
      </c>
      <c r="K3" s="267">
        <f>SUM(E9:E11)</f>
        <v>25151403</v>
      </c>
    </row>
    <row r="4" spans="1:11" ht="16.5" customHeight="1" x14ac:dyDescent="0.2">
      <c r="A4" s="19" t="s">
        <v>140</v>
      </c>
      <c r="B4" s="89"/>
      <c r="C4" s="89"/>
      <c r="D4" s="262">
        <v>3</v>
      </c>
      <c r="E4" s="265"/>
      <c r="G4" s="645"/>
      <c r="H4" s="645"/>
      <c r="I4" s="645"/>
      <c r="J4" s="598" t="s">
        <v>418</v>
      </c>
      <c r="K4" s="598"/>
    </row>
    <row r="5" spans="1:11" ht="15.75" customHeight="1" x14ac:dyDescent="0.2">
      <c r="A5" s="19" t="s">
        <v>141</v>
      </c>
      <c r="B5" s="7">
        <v>7</v>
      </c>
      <c r="C5" s="7">
        <v>4</v>
      </c>
      <c r="D5" s="14">
        <f>SUM(B5:C5)</f>
        <v>11</v>
      </c>
      <c r="E5" s="265"/>
      <c r="G5" s="645"/>
      <c r="H5" s="645"/>
      <c r="I5" s="645"/>
      <c r="J5" s="646">
        <f>K3/J3</f>
        <v>1257570.1499999999</v>
      </c>
      <c r="K5" s="646"/>
    </row>
    <row r="6" spans="1:11" ht="16.5" customHeight="1" x14ac:dyDescent="0.2">
      <c r="A6" s="19" t="s">
        <v>142</v>
      </c>
      <c r="B6" s="7">
        <v>15</v>
      </c>
      <c r="C6" s="8"/>
      <c r="D6" s="263">
        <f>SUM(B6:C6)</f>
        <v>15</v>
      </c>
      <c r="E6" s="265"/>
    </row>
    <row r="7" spans="1:11" ht="17.25" customHeight="1" x14ac:dyDescent="0.2">
      <c r="A7" s="19" t="s">
        <v>143</v>
      </c>
      <c r="B7" s="7">
        <v>9</v>
      </c>
      <c r="C7" s="7"/>
      <c r="D7" s="262">
        <f>SUM(B7:C7)</f>
        <v>9</v>
      </c>
      <c r="E7" s="265"/>
    </row>
    <row r="8" spans="1:11" ht="17.25" customHeight="1" x14ac:dyDescent="0.2">
      <c r="A8" s="256" t="s">
        <v>414</v>
      </c>
      <c r="B8" s="173">
        <v>16</v>
      </c>
      <c r="C8" s="173"/>
      <c r="D8" s="264">
        <f>SUM(B8:C8)</f>
        <v>16</v>
      </c>
      <c r="E8" s="265"/>
    </row>
    <row r="9" spans="1:11" ht="17.25" customHeight="1" x14ac:dyDescent="0.2">
      <c r="A9" s="23" t="s">
        <v>413</v>
      </c>
      <c r="B9" s="173">
        <v>2</v>
      </c>
      <c r="C9" s="173"/>
      <c r="D9" s="264">
        <f>SUM(B9:C9)</f>
        <v>2</v>
      </c>
      <c r="E9" s="479">
        <v>20000</v>
      </c>
    </row>
    <row r="10" spans="1:11" ht="17.25" customHeight="1" x14ac:dyDescent="0.2">
      <c r="A10" s="23" t="s">
        <v>725</v>
      </c>
      <c r="B10" s="89"/>
      <c r="C10" s="89"/>
      <c r="D10" s="264">
        <v>11</v>
      </c>
      <c r="E10" s="479">
        <v>25012263</v>
      </c>
    </row>
    <row r="11" spans="1:11" ht="17.25" customHeight="1" thickBot="1" x14ac:dyDescent="0.25">
      <c r="A11" s="260" t="s">
        <v>726</v>
      </c>
      <c r="B11" s="174"/>
      <c r="C11" s="174"/>
      <c r="D11" s="481">
        <v>7</v>
      </c>
      <c r="E11" s="482">
        <v>119140</v>
      </c>
    </row>
    <row r="12" spans="1:11" ht="17.25" customHeight="1" x14ac:dyDescent="0.2">
      <c r="A12" s="480" t="s">
        <v>727</v>
      </c>
      <c r="B12" s="104"/>
      <c r="C12" s="104"/>
      <c r="D12" s="104"/>
      <c r="E12" s="104"/>
    </row>
    <row r="13" spans="1:11" ht="15.75" customHeight="1" x14ac:dyDescent="0.2">
      <c r="A13" s="649" t="s">
        <v>514</v>
      </c>
      <c r="B13" s="649"/>
      <c r="C13" s="649"/>
      <c r="D13" s="649"/>
      <c r="E13" s="649"/>
      <c r="F13" s="74"/>
    </row>
    <row r="14" spans="1:11" ht="15" customHeight="1" x14ac:dyDescent="0.2">
      <c r="A14" s="605" t="s">
        <v>514</v>
      </c>
      <c r="B14" s="605"/>
      <c r="C14" s="605"/>
      <c r="D14" s="605"/>
      <c r="E14" s="605"/>
      <c r="F14" s="74"/>
    </row>
    <row r="15" spans="1:11" ht="30" customHeight="1" x14ac:dyDescent="0.2">
      <c r="A15" s="622" t="s">
        <v>514</v>
      </c>
      <c r="B15" s="622"/>
      <c r="C15" s="622"/>
      <c r="D15" s="622"/>
      <c r="E15" s="622"/>
    </row>
    <row r="16" spans="1:11" ht="75" customHeight="1" x14ac:dyDescent="0.2">
      <c r="A16" s="655" t="s">
        <v>514</v>
      </c>
      <c r="B16" s="656"/>
      <c r="C16" s="656"/>
      <c r="D16" s="656"/>
      <c r="E16" s="656"/>
      <c r="F16" s="248"/>
      <c r="G16" s="248"/>
    </row>
    <row r="17" spans="1:7" ht="75" customHeight="1" x14ac:dyDescent="0.2">
      <c r="A17" s="647" t="s">
        <v>514</v>
      </c>
      <c r="B17" s="648"/>
      <c r="C17" s="648"/>
      <c r="D17" s="648"/>
      <c r="E17" s="648"/>
      <c r="F17" s="249"/>
      <c r="G17" s="249"/>
    </row>
    <row r="18" spans="1:7" ht="75" customHeight="1" x14ac:dyDescent="0.2">
      <c r="A18" s="647" t="s">
        <v>514</v>
      </c>
      <c r="B18" s="648"/>
      <c r="C18" s="648"/>
      <c r="D18" s="648"/>
      <c r="E18" s="648"/>
      <c r="F18" s="249"/>
      <c r="G18" s="249"/>
    </row>
    <row r="19" spans="1:7" ht="60" customHeight="1" x14ac:dyDescent="0.2">
      <c r="A19" s="647" t="s">
        <v>514</v>
      </c>
      <c r="B19" s="648"/>
      <c r="C19" s="648"/>
      <c r="D19" s="648"/>
      <c r="E19" s="648"/>
      <c r="F19" s="249"/>
      <c r="G19" s="249"/>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B13"/>
  <sheetViews>
    <sheetView workbookViewId="0">
      <selection activeCell="E17" sqref="E17"/>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45.75" customHeight="1" x14ac:dyDescent="0.2">
      <c r="A1" s="657" t="s">
        <v>426</v>
      </c>
      <c r="B1" s="524"/>
    </row>
    <row r="2" spans="1:2" s="5" customFormat="1" ht="38.25" customHeight="1" x14ac:dyDescent="0.2">
      <c r="A2" s="16" t="s">
        <v>513</v>
      </c>
      <c r="B2" s="107" t="s">
        <v>56</v>
      </c>
    </row>
    <row r="3" spans="1:2" ht="25.5" x14ac:dyDescent="0.2">
      <c r="A3" s="19" t="s">
        <v>59</v>
      </c>
      <c r="B3" s="417" t="s">
        <v>562</v>
      </c>
    </row>
    <row r="4" spans="1:2" ht="25.5" customHeight="1" x14ac:dyDescent="0.2">
      <c r="A4" s="19" t="s">
        <v>60</v>
      </c>
      <c r="B4" s="417">
        <v>0</v>
      </c>
    </row>
    <row r="5" spans="1:2" ht="38.25" x14ac:dyDescent="0.2">
      <c r="A5" s="206" t="s">
        <v>482</v>
      </c>
      <c r="B5" s="417">
        <v>1027</v>
      </c>
    </row>
    <row r="6" spans="1:2" ht="38.25" x14ac:dyDescent="0.2">
      <c r="A6" s="206" t="s">
        <v>483</v>
      </c>
      <c r="B6" s="417">
        <v>1027</v>
      </c>
    </row>
    <row r="7" spans="1:2" s="4" customFormat="1" x14ac:dyDescent="0.2">
      <c r="A7" s="82" t="s">
        <v>484</v>
      </c>
      <c r="B7" s="417">
        <v>236308</v>
      </c>
    </row>
    <row r="8" spans="1:2" ht="38.25" x14ac:dyDescent="0.2">
      <c r="A8" s="19" t="s">
        <v>485</v>
      </c>
      <c r="B8" s="417">
        <v>162431</v>
      </c>
    </row>
    <row r="9" spans="1:2" s="2" customFormat="1" ht="51" x14ac:dyDescent="0.2">
      <c r="A9" s="19" t="s">
        <v>486</v>
      </c>
      <c r="B9" s="418">
        <v>65176</v>
      </c>
    </row>
    <row r="10" spans="1:2" ht="39" thickBot="1" x14ac:dyDescent="0.25">
      <c r="A10" s="260" t="s">
        <v>487</v>
      </c>
      <c r="B10" s="419">
        <v>21165</v>
      </c>
    </row>
    <row r="12" spans="1:2" ht="15.75" x14ac:dyDescent="0.2">
      <c r="A12" s="57"/>
    </row>
    <row r="13" spans="1:2" ht="15.75" x14ac:dyDescent="0.2">
      <c r="A13" s="57"/>
    </row>
  </sheetData>
  <mergeCells count="1">
    <mergeCell ref="A1:B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G9" sqref="G9"/>
    </sheetView>
  </sheetViews>
  <sheetFormatPr defaultRowHeight="12.75" x14ac:dyDescent="0.2"/>
  <cols>
    <col min="1" max="1" width="38.5703125" style="2" customWidth="1"/>
    <col min="2" max="2" width="14.5703125" style="1" customWidth="1"/>
    <col min="3" max="16384" width="9.140625" style="1"/>
  </cols>
  <sheetData>
    <row r="1" spans="1:2" ht="51" customHeight="1" x14ac:dyDescent="0.2">
      <c r="A1" s="620" t="s">
        <v>425</v>
      </c>
      <c r="B1" s="608"/>
    </row>
    <row r="2" spans="1:2" s="5" customFormat="1" ht="38.25" customHeight="1" x14ac:dyDescent="0.2">
      <c r="A2" s="16" t="s">
        <v>513</v>
      </c>
      <c r="B2" s="32" t="s">
        <v>56</v>
      </c>
    </row>
    <row r="3" spans="1:2" s="6" customFormat="1" ht="12.75" customHeight="1" x14ac:dyDescent="0.2">
      <c r="A3" s="33" t="s">
        <v>61</v>
      </c>
      <c r="B3" s="38">
        <v>4885</v>
      </c>
    </row>
    <row r="4" spans="1:2" s="6" customFormat="1" ht="12.75" customHeight="1" x14ac:dyDescent="0.2">
      <c r="A4" s="33" t="s">
        <v>467</v>
      </c>
      <c r="B4" s="38">
        <v>4840</v>
      </c>
    </row>
    <row r="5" spans="1:2" s="6" customFormat="1" ht="12.75" customHeight="1" x14ac:dyDescent="0.2">
      <c r="A5" s="33" t="s">
        <v>466</v>
      </c>
      <c r="B5" s="38">
        <v>45</v>
      </c>
    </row>
    <row r="6" spans="1:2" s="6" customFormat="1" ht="12.75" customHeight="1" x14ac:dyDescent="0.2">
      <c r="A6" s="33" t="s">
        <v>62</v>
      </c>
      <c r="B6" s="38">
        <v>136723</v>
      </c>
    </row>
    <row r="7" spans="1:2" s="6" customFormat="1" ht="12.75" customHeight="1" x14ac:dyDescent="0.2">
      <c r="A7" s="33" t="s">
        <v>467</v>
      </c>
      <c r="B7" s="38">
        <v>133371</v>
      </c>
    </row>
    <row r="8" spans="1:2" s="6" customFormat="1" ht="12.75" customHeight="1" x14ac:dyDescent="0.2">
      <c r="A8" s="33" t="s">
        <v>466</v>
      </c>
      <c r="B8" s="38">
        <v>3352</v>
      </c>
    </row>
    <row r="9" spans="1:2" s="6" customFormat="1" ht="38.25" x14ac:dyDescent="0.2">
      <c r="A9" s="75" t="s">
        <v>96</v>
      </c>
      <c r="B9" s="76">
        <v>187</v>
      </c>
    </row>
    <row r="10" spans="1:2" s="6" customFormat="1" ht="25.5" x14ac:dyDescent="0.2">
      <c r="A10" s="75" t="s">
        <v>515</v>
      </c>
      <c r="B10" s="76">
        <v>350</v>
      </c>
    </row>
    <row r="11" spans="1:2" s="6" customFormat="1" ht="13.5" thickBot="1" x14ac:dyDescent="0.25">
      <c r="A11" s="155" t="s">
        <v>516</v>
      </c>
      <c r="B11" s="148">
        <v>1</v>
      </c>
    </row>
    <row r="13" spans="1:2" ht="56.25" customHeight="1" x14ac:dyDescent="0.2">
      <c r="A13" s="516" t="s">
        <v>514</v>
      </c>
      <c r="B13" s="516"/>
    </row>
    <row r="14" spans="1:2" ht="57" customHeight="1" x14ac:dyDescent="0.2">
      <c r="A14" s="516" t="s">
        <v>514</v>
      </c>
      <c r="B14" s="516"/>
    </row>
    <row r="16" spans="1:2" ht="66" customHeight="1" x14ac:dyDescent="0.2">
      <c r="A16" s="635" t="s">
        <v>514</v>
      </c>
      <c r="B16" s="635"/>
    </row>
  </sheetData>
  <mergeCells count="4">
    <mergeCell ref="A1:B1"/>
    <mergeCell ref="A13:B13"/>
    <mergeCell ref="A14:B14"/>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workbookViewId="0">
      <selection activeCell="E36" sqref="E36"/>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495" t="s">
        <v>403</v>
      </c>
      <c r="B1" s="496"/>
      <c r="C1" s="496"/>
      <c r="D1" s="496"/>
      <c r="E1" s="496"/>
      <c r="F1" s="496"/>
      <c r="G1" s="496"/>
      <c r="H1" s="496"/>
      <c r="I1" s="496"/>
      <c r="J1" s="497"/>
      <c r="K1" s="498"/>
    </row>
    <row r="2" spans="1:11" s="5" customFormat="1" ht="38.25" customHeight="1" x14ac:dyDescent="0.2">
      <c r="A2" s="16" t="s">
        <v>513</v>
      </c>
      <c r="B2" s="8"/>
      <c r="C2" s="503" t="s">
        <v>0</v>
      </c>
      <c r="D2" s="503"/>
      <c r="E2" s="503" t="s">
        <v>2</v>
      </c>
      <c r="F2" s="503"/>
      <c r="G2" s="503" t="s">
        <v>1</v>
      </c>
      <c r="H2" s="503"/>
      <c r="I2" s="501" t="s">
        <v>3</v>
      </c>
      <c r="J2" s="502"/>
      <c r="K2" s="384"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517</v>
      </c>
      <c r="B4" s="9"/>
      <c r="C4" s="488"/>
      <c r="D4" s="489"/>
      <c r="E4" s="489"/>
      <c r="F4" s="489"/>
      <c r="G4" s="489"/>
      <c r="H4" s="489"/>
      <c r="I4" s="489"/>
      <c r="J4" s="489"/>
      <c r="K4" s="490"/>
    </row>
    <row r="5" spans="1:11" ht="25.5" x14ac:dyDescent="0.2">
      <c r="A5" s="17" t="s">
        <v>10</v>
      </c>
      <c r="B5" s="13" t="s">
        <v>9</v>
      </c>
      <c r="C5" s="485"/>
      <c r="D5" s="486"/>
      <c r="E5" s="486"/>
      <c r="F5" s="486"/>
      <c r="G5" s="486"/>
      <c r="H5" s="486"/>
      <c r="I5" s="486"/>
      <c r="J5" s="486"/>
      <c r="K5" s="487"/>
    </row>
    <row r="6" spans="1:11" x14ac:dyDescent="0.2">
      <c r="A6" s="19" t="s">
        <v>5</v>
      </c>
      <c r="B6" s="10" t="s">
        <v>8</v>
      </c>
      <c r="C6" s="177"/>
      <c r="D6" s="177"/>
      <c r="E6" s="177"/>
      <c r="F6" s="177"/>
      <c r="G6" s="177"/>
      <c r="H6" s="177"/>
      <c r="I6" s="156"/>
      <c r="J6" s="178"/>
      <c r="K6" s="176" t="s">
        <v>514</v>
      </c>
    </row>
    <row r="7" spans="1:11" x14ac:dyDescent="0.2">
      <c r="A7" s="19" t="s">
        <v>11</v>
      </c>
      <c r="B7" s="12" t="s">
        <v>6</v>
      </c>
      <c r="C7" s="177"/>
      <c r="D7" s="177"/>
      <c r="E7" s="177"/>
      <c r="F7" s="177"/>
      <c r="G7" s="177">
        <v>1</v>
      </c>
      <c r="H7" s="177">
        <v>1</v>
      </c>
      <c r="I7" s="156">
        <v>3</v>
      </c>
      <c r="J7" s="178">
        <v>3</v>
      </c>
      <c r="K7" s="176">
        <f t="shared" ref="K7" si="0">SUM(C7:J7)</f>
        <v>8</v>
      </c>
    </row>
    <row r="8" spans="1:11" ht="25.5" x14ac:dyDescent="0.2">
      <c r="A8" s="19" t="s">
        <v>12</v>
      </c>
      <c r="B8" s="12">
        <v>41.43</v>
      </c>
      <c r="C8" s="177"/>
      <c r="D8" s="177"/>
      <c r="E8" s="177"/>
      <c r="F8" s="177"/>
      <c r="G8" s="177"/>
      <c r="H8" s="177"/>
      <c r="I8" s="156"/>
      <c r="J8" s="178"/>
      <c r="K8" s="176" t="s">
        <v>514</v>
      </c>
    </row>
    <row r="9" spans="1:11" ht="25.5" x14ac:dyDescent="0.2">
      <c r="A9" s="19" t="s">
        <v>13</v>
      </c>
      <c r="B9" s="12" t="s">
        <v>7</v>
      </c>
      <c r="C9" s="177"/>
      <c r="D9" s="177"/>
      <c r="E9" s="177"/>
      <c r="F9" s="177"/>
      <c r="G9" s="177"/>
      <c r="H9" s="177"/>
      <c r="I9" s="156"/>
      <c r="J9" s="178"/>
      <c r="K9" s="176" t="s">
        <v>514</v>
      </c>
    </row>
    <row r="10" spans="1:11" ht="25.5" x14ac:dyDescent="0.2">
      <c r="A10" s="19" t="s">
        <v>14</v>
      </c>
      <c r="B10" s="12" t="s">
        <v>20</v>
      </c>
      <c r="C10" s="177"/>
      <c r="D10" s="177"/>
      <c r="E10" s="177"/>
      <c r="F10" s="177"/>
      <c r="G10" s="177"/>
      <c r="H10" s="177"/>
      <c r="I10" s="156"/>
      <c r="J10" s="178"/>
      <c r="K10" s="176" t="s">
        <v>514</v>
      </c>
    </row>
    <row r="11" spans="1:11" x14ac:dyDescent="0.2">
      <c r="A11" s="19" t="s">
        <v>15</v>
      </c>
      <c r="B11" s="12">
        <v>62.65</v>
      </c>
      <c r="C11" s="177"/>
      <c r="D11" s="177"/>
      <c r="E11" s="177"/>
      <c r="F11" s="177"/>
      <c r="G11" s="177"/>
      <c r="H11" s="177"/>
      <c r="I11" s="156"/>
      <c r="J11" s="178"/>
      <c r="K11" s="176" t="s">
        <v>514</v>
      </c>
    </row>
    <row r="12" spans="1:11" ht="25.5" x14ac:dyDescent="0.2">
      <c r="A12" s="19" t="s">
        <v>16</v>
      </c>
      <c r="B12" s="12">
        <v>68</v>
      </c>
      <c r="C12" s="177"/>
      <c r="D12" s="177"/>
      <c r="E12" s="177"/>
      <c r="F12" s="177"/>
      <c r="G12" s="177"/>
      <c r="H12" s="177"/>
      <c r="I12" s="156"/>
      <c r="J12" s="178"/>
      <c r="K12" s="176" t="s">
        <v>514</v>
      </c>
    </row>
    <row r="13" spans="1:11" ht="25.5" x14ac:dyDescent="0.2">
      <c r="A13" s="19" t="s">
        <v>17</v>
      </c>
      <c r="B13" s="12">
        <v>74.75</v>
      </c>
      <c r="C13" s="177"/>
      <c r="D13" s="177"/>
      <c r="E13" s="177"/>
      <c r="F13" s="177"/>
      <c r="G13" s="177"/>
      <c r="H13" s="177"/>
      <c r="I13" s="156"/>
      <c r="J13" s="178"/>
      <c r="K13" s="176" t="s">
        <v>514</v>
      </c>
    </row>
    <row r="14" spans="1:11" ht="25.5" x14ac:dyDescent="0.2">
      <c r="A14" s="19" t="s">
        <v>18</v>
      </c>
      <c r="B14" s="12">
        <v>77</v>
      </c>
      <c r="C14" s="177"/>
      <c r="D14" s="177"/>
      <c r="E14" s="177"/>
      <c r="F14" s="177"/>
      <c r="G14" s="177"/>
      <c r="H14" s="177"/>
      <c r="I14" s="156"/>
      <c r="J14" s="178"/>
      <c r="K14" s="176" t="s">
        <v>514</v>
      </c>
    </row>
    <row r="15" spans="1:11" ht="25.5" x14ac:dyDescent="0.2">
      <c r="A15" s="23" t="s">
        <v>19</v>
      </c>
      <c r="B15" s="24">
        <v>81.819999999999993</v>
      </c>
      <c r="C15" s="179"/>
      <c r="D15" s="179"/>
      <c r="E15" s="179"/>
      <c r="F15" s="179"/>
      <c r="G15" s="179"/>
      <c r="H15" s="179"/>
      <c r="I15" s="180"/>
      <c r="J15" s="181"/>
      <c r="K15" s="182" t="s">
        <v>514</v>
      </c>
    </row>
    <row r="16" spans="1:11" x14ac:dyDescent="0.2">
      <c r="A16" s="124" t="s">
        <v>120</v>
      </c>
      <c r="B16" s="185" t="s">
        <v>514</v>
      </c>
      <c r="C16" s="193" t="s">
        <v>514</v>
      </c>
      <c r="D16" s="196" t="s">
        <v>514</v>
      </c>
      <c r="E16" s="196" t="s">
        <v>514</v>
      </c>
      <c r="F16" s="196" t="s">
        <v>514</v>
      </c>
      <c r="G16" s="196">
        <f t="shared" ref="G16:J16" si="1">SUM(G6:G15)</f>
        <v>1</v>
      </c>
      <c r="H16" s="196">
        <f t="shared" si="1"/>
        <v>1</v>
      </c>
      <c r="I16" s="196">
        <f t="shared" si="1"/>
        <v>3</v>
      </c>
      <c r="J16" s="197">
        <f t="shared" si="1"/>
        <v>3</v>
      </c>
      <c r="K16" s="182">
        <f>SUM(K6:K15)</f>
        <v>8</v>
      </c>
    </row>
    <row r="17" spans="1:11" s="6" customFormat="1" ht="25.5" x14ac:dyDescent="0.2">
      <c r="A17" s="108" t="s">
        <v>518</v>
      </c>
      <c r="B17" s="9"/>
      <c r="C17" s="488"/>
      <c r="D17" s="489"/>
      <c r="E17" s="489"/>
      <c r="F17" s="489"/>
      <c r="G17" s="489"/>
      <c r="H17" s="489"/>
      <c r="I17" s="489"/>
      <c r="J17" s="489"/>
      <c r="K17" s="490"/>
    </row>
    <row r="18" spans="1:11" s="2" customFormat="1" ht="25.5" customHeight="1" x14ac:dyDescent="0.2">
      <c r="A18" s="17" t="s">
        <v>10</v>
      </c>
      <c r="B18" s="13" t="s">
        <v>9</v>
      </c>
      <c r="C18" s="485"/>
      <c r="D18" s="486"/>
      <c r="E18" s="486"/>
      <c r="F18" s="486"/>
      <c r="G18" s="486"/>
      <c r="H18" s="486"/>
      <c r="I18" s="486"/>
      <c r="J18" s="486"/>
      <c r="K18" s="487"/>
    </row>
    <row r="19" spans="1:11" ht="12.75" customHeight="1" x14ac:dyDescent="0.2">
      <c r="A19" s="19" t="s">
        <v>5</v>
      </c>
      <c r="B19" s="10" t="s">
        <v>8</v>
      </c>
      <c r="C19" s="177"/>
      <c r="D19" s="177"/>
      <c r="E19" s="177"/>
      <c r="F19" s="177"/>
      <c r="G19" s="177"/>
      <c r="H19" s="177"/>
      <c r="I19" s="156"/>
      <c r="J19" s="178"/>
      <c r="K19" s="176" t="s">
        <v>514</v>
      </c>
    </row>
    <row r="20" spans="1:11" ht="12.75" customHeight="1" x14ac:dyDescent="0.2">
      <c r="A20" s="19" t="s">
        <v>11</v>
      </c>
      <c r="B20" s="12" t="s">
        <v>6</v>
      </c>
      <c r="C20" s="177"/>
      <c r="D20" s="177"/>
      <c r="E20" s="177"/>
      <c r="F20" s="177"/>
      <c r="G20" s="177"/>
      <c r="H20" s="177"/>
      <c r="I20" s="156"/>
      <c r="J20" s="178"/>
      <c r="K20" s="176" t="s">
        <v>514</v>
      </c>
    </row>
    <row r="21" spans="1:11" ht="25.5" customHeight="1" x14ac:dyDescent="0.2">
      <c r="A21" s="19" t="s">
        <v>12</v>
      </c>
      <c r="B21" s="12">
        <v>41.43</v>
      </c>
      <c r="C21" s="177"/>
      <c r="D21" s="177"/>
      <c r="E21" s="177"/>
      <c r="F21" s="177"/>
      <c r="G21" s="177"/>
      <c r="H21" s="177"/>
      <c r="I21" s="156"/>
      <c r="J21" s="178"/>
      <c r="K21" s="176" t="s">
        <v>514</v>
      </c>
    </row>
    <row r="22" spans="1:11" ht="25.5" x14ac:dyDescent="0.2">
      <c r="A22" s="19" t="s">
        <v>13</v>
      </c>
      <c r="B22" s="12" t="s">
        <v>7</v>
      </c>
      <c r="C22" s="177"/>
      <c r="D22" s="177"/>
      <c r="E22" s="177"/>
      <c r="F22" s="177"/>
      <c r="G22" s="177"/>
      <c r="H22" s="177"/>
      <c r="I22" s="156"/>
      <c r="J22" s="178"/>
      <c r="K22" s="176" t="s">
        <v>514</v>
      </c>
    </row>
    <row r="23" spans="1:11" ht="25.5" x14ac:dyDescent="0.2">
      <c r="A23" s="19" t="s">
        <v>14</v>
      </c>
      <c r="B23" s="12" t="s">
        <v>20</v>
      </c>
      <c r="C23" s="177"/>
      <c r="D23" s="177"/>
      <c r="E23" s="177"/>
      <c r="F23" s="177"/>
      <c r="G23" s="177"/>
      <c r="H23" s="177"/>
      <c r="I23" s="156"/>
      <c r="J23" s="178"/>
      <c r="K23" s="176" t="s">
        <v>514</v>
      </c>
    </row>
    <row r="24" spans="1:11" x14ac:dyDescent="0.2">
      <c r="A24" s="19" t="s">
        <v>15</v>
      </c>
      <c r="B24" s="12">
        <v>62.65</v>
      </c>
      <c r="C24" s="177">
        <v>1</v>
      </c>
      <c r="D24" s="177">
        <v>1</v>
      </c>
      <c r="E24" s="177"/>
      <c r="F24" s="177"/>
      <c r="G24" s="177">
        <v>2</v>
      </c>
      <c r="H24" s="177">
        <v>2</v>
      </c>
      <c r="I24" s="156">
        <v>2</v>
      </c>
      <c r="J24" s="178">
        <v>2</v>
      </c>
      <c r="K24" s="176">
        <f t="shared" ref="K24" si="2">SUM(C24:J24)</f>
        <v>10</v>
      </c>
    </row>
    <row r="25" spans="1:11" ht="25.5" x14ac:dyDescent="0.2">
      <c r="A25" s="19" t="s">
        <v>16</v>
      </c>
      <c r="B25" s="12">
        <v>68</v>
      </c>
      <c r="C25" s="177"/>
      <c r="D25" s="177"/>
      <c r="E25" s="177"/>
      <c r="F25" s="177"/>
      <c r="G25" s="177"/>
      <c r="H25" s="177"/>
      <c r="I25" s="156"/>
      <c r="J25" s="178"/>
      <c r="K25" s="176" t="s">
        <v>514</v>
      </c>
    </row>
    <row r="26" spans="1:11" ht="25.5" x14ac:dyDescent="0.2">
      <c r="A26" s="19" t="s">
        <v>17</v>
      </c>
      <c r="B26" s="12">
        <v>74.75</v>
      </c>
      <c r="C26" s="177"/>
      <c r="D26" s="177"/>
      <c r="E26" s="177"/>
      <c r="F26" s="177"/>
      <c r="G26" s="177"/>
      <c r="H26" s="177"/>
      <c r="I26" s="156"/>
      <c r="J26" s="178"/>
      <c r="K26" s="176" t="s">
        <v>514</v>
      </c>
    </row>
    <row r="27" spans="1:11" ht="25.5" x14ac:dyDescent="0.2">
      <c r="A27" s="19" t="s">
        <v>18</v>
      </c>
      <c r="B27" s="12">
        <v>77</v>
      </c>
      <c r="C27" s="177"/>
      <c r="D27" s="177"/>
      <c r="E27" s="177"/>
      <c r="F27" s="177"/>
      <c r="G27" s="177"/>
      <c r="H27" s="177"/>
      <c r="I27" s="156"/>
      <c r="J27" s="178"/>
      <c r="K27" s="176" t="s">
        <v>514</v>
      </c>
    </row>
    <row r="28" spans="1:11" ht="25.5" x14ac:dyDescent="0.2">
      <c r="A28" s="23" t="s">
        <v>19</v>
      </c>
      <c r="B28" s="24">
        <v>81.819999999999993</v>
      </c>
      <c r="C28" s="179"/>
      <c r="D28" s="179"/>
      <c r="E28" s="179"/>
      <c r="F28" s="179"/>
      <c r="G28" s="179"/>
      <c r="H28" s="179"/>
      <c r="I28" s="180"/>
      <c r="J28" s="181"/>
      <c r="K28" s="182" t="s">
        <v>514</v>
      </c>
    </row>
    <row r="29" spans="1:11" x14ac:dyDescent="0.2">
      <c r="A29" s="124" t="s">
        <v>120</v>
      </c>
      <c r="B29" s="185" t="s">
        <v>514</v>
      </c>
      <c r="C29" s="193">
        <f>SUM(C19:C28)</f>
        <v>1</v>
      </c>
      <c r="D29" s="196">
        <f t="shared" ref="D29:J29" si="3">SUM(D19:D28)</f>
        <v>1</v>
      </c>
      <c r="E29" s="196" t="s">
        <v>514</v>
      </c>
      <c r="F29" s="196" t="s">
        <v>514</v>
      </c>
      <c r="G29" s="196">
        <f t="shared" si="3"/>
        <v>2</v>
      </c>
      <c r="H29" s="196">
        <f t="shared" si="3"/>
        <v>2</v>
      </c>
      <c r="I29" s="196">
        <f t="shared" si="3"/>
        <v>2</v>
      </c>
      <c r="J29" s="197">
        <f t="shared" si="3"/>
        <v>2</v>
      </c>
      <c r="K29" s="182">
        <f>SUM(K19:K28)</f>
        <v>10</v>
      </c>
    </row>
    <row r="30" spans="1:11" ht="25.5" customHeight="1" x14ac:dyDescent="0.2">
      <c r="A30" s="108" t="s">
        <v>519</v>
      </c>
      <c r="B30" s="9"/>
      <c r="C30" s="488"/>
      <c r="D30" s="489"/>
      <c r="E30" s="489"/>
      <c r="F30" s="489"/>
      <c r="G30" s="489"/>
      <c r="H30" s="489"/>
      <c r="I30" s="489"/>
      <c r="J30" s="489"/>
      <c r="K30" s="490"/>
    </row>
    <row r="31" spans="1:11" ht="25.5" x14ac:dyDescent="0.2">
      <c r="A31" s="17" t="s">
        <v>10</v>
      </c>
      <c r="B31" s="13" t="s">
        <v>9</v>
      </c>
      <c r="C31" s="485"/>
      <c r="D31" s="486"/>
      <c r="E31" s="486"/>
      <c r="F31" s="486"/>
      <c r="G31" s="486"/>
      <c r="H31" s="486"/>
      <c r="I31" s="486"/>
      <c r="J31" s="486"/>
      <c r="K31" s="487"/>
    </row>
    <row r="32" spans="1:11" x14ac:dyDescent="0.2">
      <c r="A32" s="19" t="s">
        <v>5</v>
      </c>
      <c r="B32" s="10" t="s">
        <v>8</v>
      </c>
      <c r="C32" s="177"/>
      <c r="D32" s="177"/>
      <c r="E32" s="177"/>
      <c r="F32" s="177"/>
      <c r="G32" s="177"/>
      <c r="H32" s="177"/>
      <c r="I32" s="156"/>
      <c r="J32" s="178"/>
      <c r="K32" s="176" t="s">
        <v>514</v>
      </c>
    </row>
    <row r="33" spans="1:11" x14ac:dyDescent="0.2">
      <c r="A33" s="19" t="s">
        <v>11</v>
      </c>
      <c r="B33" s="12" t="s">
        <v>6</v>
      </c>
      <c r="C33" s="177"/>
      <c r="D33" s="177"/>
      <c r="E33" s="177"/>
      <c r="F33" s="177"/>
      <c r="G33" s="177"/>
      <c r="H33" s="177"/>
      <c r="I33" s="156"/>
      <c r="J33" s="178"/>
      <c r="K33" s="176" t="s">
        <v>514</v>
      </c>
    </row>
    <row r="34" spans="1:11" ht="25.5" x14ac:dyDescent="0.2">
      <c r="A34" s="19" t="s">
        <v>12</v>
      </c>
      <c r="B34" s="12">
        <v>41.43</v>
      </c>
      <c r="C34" s="177"/>
      <c r="D34" s="177"/>
      <c r="E34" s="177"/>
      <c r="F34" s="177"/>
      <c r="G34" s="177"/>
      <c r="H34" s="177"/>
      <c r="I34" s="156"/>
      <c r="J34" s="178"/>
      <c r="K34" s="176" t="s">
        <v>514</v>
      </c>
    </row>
    <row r="35" spans="1:11" ht="25.5" x14ac:dyDescent="0.2">
      <c r="A35" s="19" t="s">
        <v>13</v>
      </c>
      <c r="B35" s="12" t="s">
        <v>7</v>
      </c>
      <c r="C35" s="177"/>
      <c r="D35" s="177"/>
      <c r="E35" s="177"/>
      <c r="F35" s="177"/>
      <c r="G35" s="177"/>
      <c r="H35" s="177"/>
      <c r="I35" s="156"/>
      <c r="J35" s="178"/>
      <c r="K35" s="176" t="s">
        <v>514</v>
      </c>
    </row>
    <row r="36" spans="1:11" ht="25.5" x14ac:dyDescent="0.2">
      <c r="A36" s="19" t="s">
        <v>14</v>
      </c>
      <c r="B36" s="12" t="s">
        <v>20</v>
      </c>
      <c r="C36" s="177"/>
      <c r="D36" s="177"/>
      <c r="E36" s="177"/>
      <c r="F36" s="177"/>
      <c r="G36" s="177">
        <v>1</v>
      </c>
      <c r="H36" s="177">
        <v>1</v>
      </c>
      <c r="I36" s="156"/>
      <c r="J36" s="178"/>
      <c r="K36" s="176">
        <f t="shared" ref="K36:K41" si="4">SUM(C36:J36)</f>
        <v>2</v>
      </c>
    </row>
    <row r="37" spans="1:11" x14ac:dyDescent="0.2">
      <c r="A37" s="19" t="s">
        <v>15</v>
      </c>
      <c r="B37" s="12">
        <v>62.65</v>
      </c>
      <c r="C37" s="177"/>
      <c r="D37" s="177"/>
      <c r="E37" s="177"/>
      <c r="F37" s="177"/>
      <c r="G37" s="177"/>
      <c r="H37" s="177"/>
      <c r="I37" s="156"/>
      <c r="J37" s="178"/>
      <c r="K37" s="176" t="s">
        <v>514</v>
      </c>
    </row>
    <row r="38" spans="1:11" ht="25.5" x14ac:dyDescent="0.2">
      <c r="A38" s="19" t="s">
        <v>16</v>
      </c>
      <c r="B38" s="12">
        <v>68</v>
      </c>
      <c r="C38" s="177"/>
      <c r="D38" s="177"/>
      <c r="E38" s="177"/>
      <c r="F38" s="177"/>
      <c r="G38" s="177"/>
      <c r="H38" s="177"/>
      <c r="I38" s="156"/>
      <c r="J38" s="178"/>
      <c r="K38" s="176" t="s">
        <v>514</v>
      </c>
    </row>
    <row r="39" spans="1:11" ht="25.5" x14ac:dyDescent="0.2">
      <c r="A39" s="19" t="s">
        <v>17</v>
      </c>
      <c r="B39" s="12">
        <v>74.75</v>
      </c>
      <c r="C39" s="177"/>
      <c r="D39" s="177"/>
      <c r="E39" s="177"/>
      <c r="F39" s="177"/>
      <c r="G39" s="177"/>
      <c r="H39" s="177"/>
      <c r="I39" s="156"/>
      <c r="J39" s="178"/>
      <c r="K39" s="176" t="s">
        <v>514</v>
      </c>
    </row>
    <row r="40" spans="1:11" ht="25.5" x14ac:dyDescent="0.2">
      <c r="A40" s="19" t="s">
        <v>18</v>
      </c>
      <c r="B40" s="12">
        <v>77</v>
      </c>
      <c r="C40" s="177"/>
      <c r="D40" s="177"/>
      <c r="E40" s="177"/>
      <c r="F40" s="177"/>
      <c r="G40" s="177"/>
      <c r="H40" s="177"/>
      <c r="I40" s="156"/>
      <c r="J40" s="178"/>
      <c r="K40" s="176" t="s">
        <v>514</v>
      </c>
    </row>
    <row r="41" spans="1:11" ht="25.5" x14ac:dyDescent="0.2">
      <c r="A41" s="23" t="s">
        <v>19</v>
      </c>
      <c r="B41" s="24">
        <v>81.819999999999993</v>
      </c>
      <c r="C41" s="179"/>
      <c r="D41" s="179"/>
      <c r="E41" s="179"/>
      <c r="F41" s="179"/>
      <c r="G41" s="179"/>
      <c r="H41" s="179"/>
      <c r="I41" s="180">
        <v>1</v>
      </c>
      <c r="J41" s="181">
        <v>1</v>
      </c>
      <c r="K41" s="182">
        <f t="shared" si="4"/>
        <v>2</v>
      </c>
    </row>
    <row r="42" spans="1:11" ht="13.5" thickBot="1" x14ac:dyDescent="0.25">
      <c r="A42" s="124" t="s">
        <v>120</v>
      </c>
      <c r="B42" s="185" t="s">
        <v>514</v>
      </c>
      <c r="C42" s="193" t="s">
        <v>514</v>
      </c>
      <c r="D42" s="196" t="s">
        <v>514</v>
      </c>
      <c r="E42" s="196" t="s">
        <v>514</v>
      </c>
      <c r="F42" s="196" t="s">
        <v>514</v>
      </c>
      <c r="G42" s="196">
        <f t="shared" ref="G42:J42" si="5">SUM(G32:G41)</f>
        <v>1</v>
      </c>
      <c r="H42" s="196">
        <f t="shared" si="5"/>
        <v>1</v>
      </c>
      <c r="I42" s="196">
        <f t="shared" si="5"/>
        <v>1</v>
      </c>
      <c r="J42" s="197">
        <f t="shared" si="5"/>
        <v>1</v>
      </c>
      <c r="K42" s="182">
        <f>SUM(K32:K41)</f>
        <v>4</v>
      </c>
    </row>
    <row r="43" spans="1:11" s="6" customFormat="1" ht="25.5" x14ac:dyDescent="0.2">
      <c r="A43" s="123" t="s">
        <v>520</v>
      </c>
      <c r="B43" s="50"/>
      <c r="C43" s="491"/>
      <c r="D43" s="492"/>
      <c r="E43" s="492"/>
      <c r="F43" s="492"/>
      <c r="G43" s="492"/>
      <c r="H43" s="492"/>
      <c r="I43" s="492"/>
      <c r="J43" s="492"/>
      <c r="K43" s="493"/>
    </row>
    <row r="44" spans="1:11" s="2" customFormat="1" ht="25.5" x14ac:dyDescent="0.2">
      <c r="A44" s="17" t="s">
        <v>10</v>
      </c>
      <c r="B44" s="13" t="s">
        <v>9</v>
      </c>
      <c r="C44" s="485"/>
      <c r="D44" s="486"/>
      <c r="E44" s="486"/>
      <c r="F44" s="486"/>
      <c r="G44" s="486"/>
      <c r="H44" s="486"/>
      <c r="I44" s="486"/>
      <c r="J44" s="486"/>
      <c r="K44" s="487"/>
    </row>
    <row r="45" spans="1:11" ht="12.75" customHeight="1" x14ac:dyDescent="0.2">
      <c r="A45" s="19" t="s">
        <v>5</v>
      </c>
      <c r="B45" s="10" t="s">
        <v>8</v>
      </c>
      <c r="C45" s="177"/>
      <c r="D45" s="177"/>
      <c r="E45" s="177"/>
      <c r="F45" s="177"/>
      <c r="G45" s="177"/>
      <c r="H45" s="177"/>
      <c r="I45" s="156"/>
      <c r="J45" s="178"/>
      <c r="K45" s="176" t="s">
        <v>514</v>
      </c>
    </row>
    <row r="46" spans="1:11" ht="12.75" customHeight="1" x14ac:dyDescent="0.2">
      <c r="A46" s="19" t="s">
        <v>11</v>
      </c>
      <c r="B46" s="12" t="s">
        <v>6</v>
      </c>
      <c r="C46" s="177">
        <v>1</v>
      </c>
      <c r="D46" s="177"/>
      <c r="E46" s="177"/>
      <c r="F46" s="177"/>
      <c r="G46" s="177">
        <v>1</v>
      </c>
      <c r="H46" s="177"/>
      <c r="I46" s="156">
        <v>1</v>
      </c>
      <c r="J46" s="178">
        <v>1</v>
      </c>
      <c r="K46" s="176">
        <f t="shared" ref="K46" si="6">SUM(C46:J46)</f>
        <v>4</v>
      </c>
    </row>
    <row r="47" spans="1:11" ht="26.25" customHeight="1" x14ac:dyDescent="0.2">
      <c r="A47" s="19" t="s">
        <v>12</v>
      </c>
      <c r="B47" s="12">
        <v>41.43</v>
      </c>
      <c r="C47" s="177"/>
      <c r="D47" s="177"/>
      <c r="E47" s="177"/>
      <c r="F47" s="177"/>
      <c r="G47" s="177"/>
      <c r="H47" s="177"/>
      <c r="I47" s="156"/>
      <c r="J47" s="178"/>
      <c r="K47" s="176" t="s">
        <v>514</v>
      </c>
    </row>
    <row r="48" spans="1:11" ht="25.5" x14ac:dyDescent="0.2">
      <c r="A48" s="19" t="s">
        <v>13</v>
      </c>
      <c r="B48" s="12" t="s">
        <v>7</v>
      </c>
      <c r="C48" s="177"/>
      <c r="D48" s="177"/>
      <c r="E48" s="177"/>
      <c r="F48" s="177"/>
      <c r="G48" s="177"/>
      <c r="H48" s="177"/>
      <c r="I48" s="156"/>
      <c r="J48" s="178"/>
      <c r="K48" s="176" t="s">
        <v>514</v>
      </c>
    </row>
    <row r="49" spans="1:16" ht="25.5" x14ac:dyDescent="0.2">
      <c r="A49" s="19" t="s">
        <v>14</v>
      </c>
      <c r="B49" s="12" t="s">
        <v>20</v>
      </c>
      <c r="C49" s="177"/>
      <c r="D49" s="177"/>
      <c r="E49" s="177"/>
      <c r="F49" s="177"/>
      <c r="G49" s="177"/>
      <c r="H49" s="177"/>
      <c r="I49" s="156"/>
      <c r="J49" s="178"/>
      <c r="K49" s="176" t="s">
        <v>514</v>
      </c>
    </row>
    <row r="50" spans="1:16" ht="12.75" customHeight="1" x14ac:dyDescent="0.2">
      <c r="A50" s="19" t="s">
        <v>15</v>
      </c>
      <c r="B50" s="12">
        <v>62.65</v>
      </c>
      <c r="C50" s="177"/>
      <c r="D50" s="177"/>
      <c r="E50" s="177"/>
      <c r="F50" s="177"/>
      <c r="G50" s="177"/>
      <c r="H50" s="177"/>
      <c r="I50" s="156"/>
      <c r="J50" s="178"/>
      <c r="K50" s="176" t="s">
        <v>514</v>
      </c>
      <c r="M50" s="71"/>
      <c r="N50" s="71"/>
      <c r="O50" s="71"/>
      <c r="P50" s="71"/>
    </row>
    <row r="51" spans="1:16" ht="25.5" customHeight="1" x14ac:dyDescent="0.2">
      <c r="A51" s="19" t="s">
        <v>16</v>
      </c>
      <c r="B51" s="12">
        <v>68</v>
      </c>
      <c r="C51" s="177"/>
      <c r="D51" s="177"/>
      <c r="E51" s="177"/>
      <c r="F51" s="177"/>
      <c r="G51" s="177"/>
      <c r="H51" s="177"/>
      <c r="I51" s="156"/>
      <c r="J51" s="178"/>
      <c r="K51" s="176" t="s">
        <v>514</v>
      </c>
      <c r="M51" s="71"/>
      <c r="N51" s="71"/>
      <c r="O51" s="71"/>
      <c r="P51" s="71"/>
    </row>
    <row r="52" spans="1:16" ht="25.5" customHeight="1" x14ac:dyDescent="0.2">
      <c r="A52" s="19" t="s">
        <v>17</v>
      </c>
      <c r="B52" s="12">
        <v>74.75</v>
      </c>
      <c r="C52" s="177"/>
      <c r="D52" s="177"/>
      <c r="E52" s="177"/>
      <c r="F52" s="177"/>
      <c r="G52" s="177"/>
      <c r="H52" s="177"/>
      <c r="I52" s="156"/>
      <c r="J52" s="178"/>
      <c r="K52" s="176" t="s">
        <v>514</v>
      </c>
    </row>
    <row r="53" spans="1:16" ht="25.5" customHeight="1" x14ac:dyDescent="0.2">
      <c r="A53" s="19" t="s">
        <v>18</v>
      </c>
      <c r="B53" s="12">
        <v>77</v>
      </c>
      <c r="C53" s="177"/>
      <c r="D53" s="177"/>
      <c r="E53" s="177"/>
      <c r="F53" s="177"/>
      <c r="G53" s="177"/>
      <c r="H53" s="177"/>
      <c r="I53" s="156"/>
      <c r="J53" s="178"/>
      <c r="K53" s="176" t="s">
        <v>514</v>
      </c>
    </row>
    <row r="54" spans="1:16" ht="25.5" customHeight="1" x14ac:dyDescent="0.2">
      <c r="A54" s="19" t="s">
        <v>19</v>
      </c>
      <c r="B54" s="12">
        <v>81.819999999999993</v>
      </c>
      <c r="C54" s="177"/>
      <c r="D54" s="177"/>
      <c r="E54" s="177"/>
      <c r="F54" s="177"/>
      <c r="G54" s="177"/>
      <c r="H54" s="177"/>
      <c r="I54" s="156"/>
      <c r="J54" s="178"/>
      <c r="K54" s="176" t="s">
        <v>514</v>
      </c>
    </row>
    <row r="55" spans="1:16" ht="12.75" customHeight="1" x14ac:dyDescent="0.2">
      <c r="A55" s="124" t="s">
        <v>120</v>
      </c>
      <c r="B55" s="192" t="s">
        <v>514</v>
      </c>
      <c r="C55" s="193">
        <f>SUM(C45:C54)</f>
        <v>1</v>
      </c>
      <c r="D55" s="193" t="s">
        <v>514</v>
      </c>
      <c r="E55" s="193" t="s">
        <v>514</v>
      </c>
      <c r="F55" s="193" t="s">
        <v>514</v>
      </c>
      <c r="G55" s="193">
        <v>1</v>
      </c>
      <c r="H55" s="193" t="s">
        <v>514</v>
      </c>
      <c r="I55" s="193">
        <f t="shared" ref="I55:J55" si="7">SUM(I45:I54)</f>
        <v>1</v>
      </c>
      <c r="J55" s="194">
        <f t="shared" si="7"/>
        <v>1</v>
      </c>
      <c r="K55" s="176">
        <f>SUM(K45:K54)</f>
        <v>4</v>
      </c>
    </row>
    <row r="56" spans="1:16" x14ac:dyDescent="0.2">
      <c r="A56" s="108" t="s">
        <v>521</v>
      </c>
      <c r="B56" s="9"/>
      <c r="C56" s="488"/>
      <c r="D56" s="489"/>
      <c r="E56" s="489"/>
      <c r="F56" s="489"/>
      <c r="G56" s="489"/>
      <c r="H56" s="489"/>
      <c r="I56" s="489"/>
      <c r="J56" s="489"/>
      <c r="K56" s="490"/>
    </row>
    <row r="57" spans="1:16" ht="25.5" x14ac:dyDescent="0.2">
      <c r="A57" s="17" t="s">
        <v>10</v>
      </c>
      <c r="B57" s="13" t="s">
        <v>9</v>
      </c>
      <c r="C57" s="485"/>
      <c r="D57" s="486"/>
      <c r="E57" s="486"/>
      <c r="F57" s="486"/>
      <c r="G57" s="486"/>
      <c r="H57" s="486"/>
      <c r="I57" s="486"/>
      <c r="J57" s="486"/>
      <c r="K57" s="487"/>
    </row>
    <row r="58" spans="1:16" x14ac:dyDescent="0.2">
      <c r="A58" s="19" t="s">
        <v>5</v>
      </c>
      <c r="B58" s="10" t="s">
        <v>8</v>
      </c>
      <c r="C58" s="177"/>
      <c r="D58" s="177"/>
      <c r="E58" s="177"/>
      <c r="F58" s="177"/>
      <c r="G58" s="177"/>
      <c r="H58" s="177"/>
      <c r="I58" s="156"/>
      <c r="J58" s="178"/>
      <c r="K58" s="176" t="s">
        <v>514</v>
      </c>
    </row>
    <row r="59" spans="1:16" x14ac:dyDescent="0.2">
      <c r="A59" s="19" t="s">
        <v>11</v>
      </c>
      <c r="B59" s="12" t="s">
        <v>6</v>
      </c>
      <c r="C59" s="177"/>
      <c r="D59" s="177"/>
      <c r="E59" s="177"/>
      <c r="F59" s="177"/>
      <c r="G59" s="177"/>
      <c r="H59" s="177"/>
      <c r="I59" s="156"/>
      <c r="J59" s="178"/>
      <c r="K59" s="176" t="s">
        <v>514</v>
      </c>
    </row>
    <row r="60" spans="1:16" ht="25.5" x14ac:dyDescent="0.2">
      <c r="A60" s="19" t="s">
        <v>12</v>
      </c>
      <c r="B60" s="12">
        <v>41.43</v>
      </c>
      <c r="C60" s="177"/>
      <c r="D60" s="177"/>
      <c r="E60" s="177"/>
      <c r="F60" s="177"/>
      <c r="G60" s="177"/>
      <c r="H60" s="177"/>
      <c r="I60" s="156"/>
      <c r="J60" s="178"/>
      <c r="K60" s="176" t="s">
        <v>514</v>
      </c>
    </row>
    <row r="61" spans="1:16" ht="25.5" x14ac:dyDescent="0.2">
      <c r="A61" s="19" t="s">
        <v>13</v>
      </c>
      <c r="B61" s="12" t="s">
        <v>7</v>
      </c>
      <c r="C61" s="177"/>
      <c r="D61" s="177"/>
      <c r="E61" s="177"/>
      <c r="F61" s="177"/>
      <c r="G61" s="177"/>
      <c r="H61" s="177"/>
      <c r="I61" s="156"/>
      <c r="J61" s="178"/>
      <c r="K61" s="176" t="s">
        <v>514</v>
      </c>
    </row>
    <row r="62" spans="1:16" ht="25.5" x14ac:dyDescent="0.2">
      <c r="A62" s="19" t="s">
        <v>14</v>
      </c>
      <c r="B62" s="12" t="s">
        <v>20</v>
      </c>
      <c r="C62" s="177">
        <v>1</v>
      </c>
      <c r="D62" s="177"/>
      <c r="E62" s="177"/>
      <c r="F62" s="177"/>
      <c r="G62" s="177"/>
      <c r="H62" s="177"/>
      <c r="I62" s="156"/>
      <c r="J62" s="178"/>
      <c r="K62" s="176">
        <f t="shared" ref="K62" si="8">SUM(C62:J62)</f>
        <v>1</v>
      </c>
    </row>
    <row r="63" spans="1:16" x14ac:dyDescent="0.2">
      <c r="A63" s="19" t="s">
        <v>15</v>
      </c>
      <c r="B63" s="12">
        <v>62.65</v>
      </c>
      <c r="C63" s="177"/>
      <c r="D63" s="177"/>
      <c r="E63" s="177"/>
      <c r="F63" s="177"/>
      <c r="G63" s="177"/>
      <c r="H63" s="177"/>
      <c r="I63" s="156"/>
      <c r="J63" s="178"/>
      <c r="K63" s="176" t="s">
        <v>514</v>
      </c>
    </row>
    <row r="64" spans="1:16" ht="25.5" x14ac:dyDescent="0.2">
      <c r="A64" s="19" t="s">
        <v>16</v>
      </c>
      <c r="B64" s="12">
        <v>68</v>
      </c>
      <c r="C64" s="177"/>
      <c r="D64" s="177"/>
      <c r="E64" s="177"/>
      <c r="F64" s="177"/>
      <c r="G64" s="177"/>
      <c r="H64" s="177"/>
      <c r="I64" s="156"/>
      <c r="J64" s="178"/>
      <c r="K64" s="176" t="s">
        <v>514</v>
      </c>
    </row>
    <row r="65" spans="1:11" ht="25.5" x14ac:dyDescent="0.2">
      <c r="A65" s="19" t="s">
        <v>17</v>
      </c>
      <c r="B65" s="12">
        <v>74.75</v>
      </c>
      <c r="C65" s="177"/>
      <c r="D65" s="177"/>
      <c r="E65" s="177"/>
      <c r="F65" s="177"/>
      <c r="G65" s="177"/>
      <c r="H65" s="177"/>
      <c r="I65" s="156"/>
      <c r="J65" s="178"/>
      <c r="K65" s="176" t="s">
        <v>514</v>
      </c>
    </row>
    <row r="66" spans="1:11" ht="25.5" x14ac:dyDescent="0.2">
      <c r="A66" s="19" t="s">
        <v>18</v>
      </c>
      <c r="B66" s="12">
        <v>77</v>
      </c>
      <c r="C66" s="177"/>
      <c r="D66" s="177"/>
      <c r="E66" s="177"/>
      <c r="F66" s="177"/>
      <c r="G66" s="177"/>
      <c r="H66" s="177"/>
      <c r="I66" s="156"/>
      <c r="J66" s="178"/>
      <c r="K66" s="176" t="s">
        <v>514</v>
      </c>
    </row>
    <row r="67" spans="1:11" ht="25.5" x14ac:dyDescent="0.2">
      <c r="A67" s="23" t="s">
        <v>19</v>
      </c>
      <c r="B67" s="24">
        <v>81.819999999999993</v>
      </c>
      <c r="C67" s="179"/>
      <c r="D67" s="179"/>
      <c r="E67" s="179"/>
      <c r="F67" s="179"/>
      <c r="G67" s="179"/>
      <c r="H67" s="179"/>
      <c r="I67" s="180"/>
      <c r="J67" s="181"/>
      <c r="K67" s="182" t="s">
        <v>514</v>
      </c>
    </row>
    <row r="68" spans="1:11" x14ac:dyDescent="0.2">
      <c r="A68" s="124" t="s">
        <v>120</v>
      </c>
      <c r="B68" s="185" t="s">
        <v>514</v>
      </c>
      <c r="C68" s="193">
        <f>SUM(C58:C67)</f>
        <v>1</v>
      </c>
      <c r="D68" s="196" t="s">
        <v>514</v>
      </c>
      <c r="E68" s="196" t="s">
        <v>514</v>
      </c>
      <c r="F68" s="196" t="s">
        <v>514</v>
      </c>
      <c r="G68" s="196" t="s">
        <v>514</v>
      </c>
      <c r="H68" s="196" t="s">
        <v>514</v>
      </c>
      <c r="I68" s="196" t="s">
        <v>514</v>
      </c>
      <c r="J68" s="197" t="s">
        <v>514</v>
      </c>
      <c r="K68" s="182">
        <f>SUM(K58:K67)</f>
        <v>1</v>
      </c>
    </row>
    <row r="69" spans="1:11" x14ac:dyDescent="0.2">
      <c r="A69" s="108" t="s">
        <v>523</v>
      </c>
      <c r="B69" s="9"/>
      <c r="C69" s="488"/>
      <c r="D69" s="489"/>
      <c r="E69" s="489"/>
      <c r="F69" s="489"/>
      <c r="G69" s="489"/>
      <c r="H69" s="489"/>
      <c r="I69" s="489"/>
      <c r="J69" s="489"/>
      <c r="K69" s="490"/>
    </row>
    <row r="70" spans="1:11" ht="25.5" x14ac:dyDescent="0.2">
      <c r="A70" s="17" t="s">
        <v>10</v>
      </c>
      <c r="B70" s="13" t="s">
        <v>9</v>
      </c>
      <c r="C70" s="485"/>
      <c r="D70" s="486"/>
      <c r="E70" s="486"/>
      <c r="F70" s="486"/>
      <c r="G70" s="486"/>
      <c r="H70" s="486"/>
      <c r="I70" s="486"/>
      <c r="J70" s="486"/>
      <c r="K70" s="487"/>
    </row>
    <row r="71" spans="1:11" x14ac:dyDescent="0.2">
      <c r="A71" s="19" t="s">
        <v>5</v>
      </c>
      <c r="B71" s="10" t="s">
        <v>8</v>
      </c>
      <c r="C71" s="177"/>
      <c r="D71" s="177"/>
      <c r="E71" s="177"/>
      <c r="F71" s="177"/>
      <c r="G71" s="177"/>
      <c r="H71" s="177"/>
      <c r="I71" s="156"/>
      <c r="J71" s="178"/>
      <c r="K71" s="176" t="s">
        <v>514</v>
      </c>
    </row>
    <row r="72" spans="1:11" x14ac:dyDescent="0.2">
      <c r="A72" s="19" t="s">
        <v>11</v>
      </c>
      <c r="B72" s="12" t="s">
        <v>6</v>
      </c>
      <c r="C72" s="177"/>
      <c r="D72" s="177"/>
      <c r="E72" s="177"/>
      <c r="F72" s="177"/>
      <c r="G72" s="177"/>
      <c r="H72" s="177"/>
      <c r="I72" s="156">
        <v>2</v>
      </c>
      <c r="J72" s="178">
        <v>2</v>
      </c>
      <c r="K72" s="176">
        <f t="shared" ref="K72" si="9">SUM(C72:J72)</f>
        <v>4</v>
      </c>
    </row>
    <row r="73" spans="1:11" ht="25.5" x14ac:dyDescent="0.2">
      <c r="A73" s="19" t="s">
        <v>12</v>
      </c>
      <c r="B73" s="12">
        <v>41.43</v>
      </c>
      <c r="C73" s="177"/>
      <c r="D73" s="177"/>
      <c r="E73" s="177"/>
      <c r="F73" s="177"/>
      <c r="G73" s="177"/>
      <c r="H73" s="177"/>
      <c r="I73" s="156"/>
      <c r="J73" s="178"/>
      <c r="K73" s="176" t="s">
        <v>514</v>
      </c>
    </row>
    <row r="74" spans="1:11" ht="25.5" x14ac:dyDescent="0.2">
      <c r="A74" s="19" t="s">
        <v>13</v>
      </c>
      <c r="B74" s="12" t="s">
        <v>7</v>
      </c>
      <c r="C74" s="177"/>
      <c r="D74" s="177"/>
      <c r="E74" s="177"/>
      <c r="F74" s="177"/>
      <c r="G74" s="177"/>
      <c r="H74" s="177"/>
      <c r="I74" s="156"/>
      <c r="J74" s="178"/>
      <c r="K74" s="176" t="s">
        <v>514</v>
      </c>
    </row>
    <row r="75" spans="1:11" ht="25.5" x14ac:dyDescent="0.2">
      <c r="A75" s="19" t="s">
        <v>14</v>
      </c>
      <c r="B75" s="12" t="s">
        <v>20</v>
      </c>
      <c r="C75" s="177"/>
      <c r="D75" s="177"/>
      <c r="E75" s="177"/>
      <c r="F75" s="177"/>
      <c r="G75" s="177"/>
      <c r="H75" s="177"/>
      <c r="I75" s="156"/>
      <c r="J75" s="178"/>
      <c r="K75" s="176" t="s">
        <v>514</v>
      </c>
    </row>
    <row r="76" spans="1:11" x14ac:dyDescent="0.2">
      <c r="A76" s="19" t="s">
        <v>15</v>
      </c>
      <c r="B76" s="12">
        <v>62.65</v>
      </c>
      <c r="C76" s="177"/>
      <c r="D76" s="177"/>
      <c r="E76" s="177"/>
      <c r="F76" s="177"/>
      <c r="G76" s="177"/>
      <c r="H76" s="177"/>
      <c r="I76" s="156"/>
      <c r="J76" s="178"/>
      <c r="K76" s="176" t="s">
        <v>514</v>
      </c>
    </row>
    <row r="77" spans="1:11" ht="25.5" x14ac:dyDescent="0.2">
      <c r="A77" s="19" t="s">
        <v>16</v>
      </c>
      <c r="B77" s="12">
        <v>68</v>
      </c>
      <c r="C77" s="177"/>
      <c r="D77" s="177"/>
      <c r="E77" s="177"/>
      <c r="F77" s="177"/>
      <c r="G77" s="177"/>
      <c r="H77" s="177"/>
      <c r="I77" s="156"/>
      <c r="J77" s="178"/>
      <c r="K77" s="176" t="s">
        <v>514</v>
      </c>
    </row>
    <row r="78" spans="1:11" ht="25.5" x14ac:dyDescent="0.2">
      <c r="A78" s="19" t="s">
        <v>17</v>
      </c>
      <c r="B78" s="12">
        <v>74.75</v>
      </c>
      <c r="C78" s="177"/>
      <c r="D78" s="177"/>
      <c r="E78" s="177"/>
      <c r="F78" s="177"/>
      <c r="G78" s="177"/>
      <c r="H78" s="177"/>
      <c r="I78" s="156"/>
      <c r="J78" s="178"/>
      <c r="K78" s="176" t="s">
        <v>514</v>
      </c>
    </row>
    <row r="79" spans="1:11" ht="25.5" x14ac:dyDescent="0.2">
      <c r="A79" s="19" t="s">
        <v>18</v>
      </c>
      <c r="B79" s="12">
        <v>77</v>
      </c>
      <c r="C79" s="177"/>
      <c r="D79" s="177"/>
      <c r="E79" s="177"/>
      <c r="F79" s="177"/>
      <c r="G79" s="177"/>
      <c r="H79" s="177"/>
      <c r="I79" s="156"/>
      <c r="J79" s="178"/>
      <c r="K79" s="176" t="s">
        <v>514</v>
      </c>
    </row>
    <row r="80" spans="1:11" ht="25.5" x14ac:dyDescent="0.2">
      <c r="A80" s="23" t="s">
        <v>19</v>
      </c>
      <c r="B80" s="24">
        <v>81.819999999999993</v>
      </c>
      <c r="C80" s="179"/>
      <c r="D80" s="179"/>
      <c r="E80" s="179"/>
      <c r="F80" s="179"/>
      <c r="G80" s="179"/>
      <c r="H80" s="179"/>
      <c r="I80" s="180"/>
      <c r="J80" s="181"/>
      <c r="K80" s="182" t="s">
        <v>514</v>
      </c>
    </row>
    <row r="81" spans="1:11" ht="25.5" x14ac:dyDescent="0.2">
      <c r="A81" s="195" t="s">
        <v>524</v>
      </c>
      <c r="B81" s="185" t="s">
        <v>514</v>
      </c>
      <c r="C81" s="193" t="s">
        <v>514</v>
      </c>
      <c r="D81" s="196" t="s">
        <v>514</v>
      </c>
      <c r="E81" s="196" t="s">
        <v>514</v>
      </c>
      <c r="F81" s="196" t="s">
        <v>514</v>
      </c>
      <c r="G81" s="196" t="s">
        <v>514</v>
      </c>
      <c r="H81" s="196" t="s">
        <v>514</v>
      </c>
      <c r="I81" s="196">
        <f t="shared" ref="I81:J81" si="10">SUM(I71:I80)</f>
        <v>2</v>
      </c>
      <c r="J81" s="197">
        <f t="shared" si="10"/>
        <v>2</v>
      </c>
      <c r="K81" s="182">
        <f>SUM(K71:K80)</f>
        <v>4</v>
      </c>
    </row>
    <row r="82" spans="1:11" x14ac:dyDescent="0.2">
      <c r="A82" s="108" t="s">
        <v>525</v>
      </c>
      <c r="B82" s="9"/>
      <c r="C82" s="488"/>
      <c r="D82" s="489"/>
      <c r="E82" s="489"/>
      <c r="F82" s="489"/>
      <c r="G82" s="489"/>
      <c r="H82" s="489"/>
      <c r="I82" s="489"/>
      <c r="J82" s="489"/>
      <c r="K82" s="490"/>
    </row>
    <row r="83" spans="1:11" ht="25.5" x14ac:dyDescent="0.2">
      <c r="A83" s="17" t="s">
        <v>10</v>
      </c>
      <c r="B83" s="13" t="s">
        <v>9</v>
      </c>
      <c r="C83" s="485"/>
      <c r="D83" s="486"/>
      <c r="E83" s="486"/>
      <c r="F83" s="486"/>
      <c r="G83" s="486"/>
      <c r="H83" s="486"/>
      <c r="I83" s="486"/>
      <c r="J83" s="486"/>
      <c r="K83" s="487"/>
    </row>
    <row r="84" spans="1:11" x14ac:dyDescent="0.2">
      <c r="A84" s="19" t="s">
        <v>5</v>
      </c>
      <c r="B84" s="10" t="s">
        <v>8</v>
      </c>
      <c r="C84" s="177" t="s">
        <v>514</v>
      </c>
      <c r="D84" s="177" t="s">
        <v>514</v>
      </c>
      <c r="E84" s="177" t="s">
        <v>514</v>
      </c>
      <c r="F84" s="177" t="s">
        <v>514</v>
      </c>
      <c r="G84" s="177" t="s">
        <v>514</v>
      </c>
      <c r="H84" s="177" t="s">
        <v>514</v>
      </c>
      <c r="I84" s="156" t="s">
        <v>514</v>
      </c>
      <c r="J84" s="178" t="s">
        <v>514</v>
      </c>
      <c r="K84" s="176" t="s">
        <v>514</v>
      </c>
    </row>
    <row r="85" spans="1:11" x14ac:dyDescent="0.2">
      <c r="A85" s="19" t="s">
        <v>11</v>
      </c>
      <c r="B85" s="12" t="s">
        <v>6</v>
      </c>
      <c r="C85" s="177">
        <f t="shared" ref="C85:J93" si="11">SUM(C7,C20,C33,C46,C59,C72)</f>
        <v>1</v>
      </c>
      <c r="D85" s="177" t="s">
        <v>514</v>
      </c>
      <c r="E85" s="177" t="s">
        <v>514</v>
      </c>
      <c r="F85" s="177" t="s">
        <v>514</v>
      </c>
      <c r="G85" s="177">
        <f t="shared" si="11"/>
        <v>2</v>
      </c>
      <c r="H85" s="177">
        <f t="shared" si="11"/>
        <v>1</v>
      </c>
      <c r="I85" s="156">
        <f t="shared" si="11"/>
        <v>6</v>
      </c>
      <c r="J85" s="178">
        <f t="shared" si="11"/>
        <v>6</v>
      </c>
      <c r="K85" s="176">
        <f t="shared" ref="K85:K93" si="12">SUM(C85:J85)</f>
        <v>16</v>
      </c>
    </row>
    <row r="86" spans="1:11" ht="25.5" x14ac:dyDescent="0.2">
      <c r="A86" s="19" t="s">
        <v>12</v>
      </c>
      <c r="B86" s="12">
        <v>41.43</v>
      </c>
      <c r="C86" s="177" t="s">
        <v>514</v>
      </c>
      <c r="D86" s="177" t="s">
        <v>514</v>
      </c>
      <c r="E86" s="177" t="s">
        <v>514</v>
      </c>
      <c r="F86" s="177" t="s">
        <v>514</v>
      </c>
      <c r="G86" s="177" t="s">
        <v>514</v>
      </c>
      <c r="H86" s="177" t="s">
        <v>514</v>
      </c>
      <c r="I86" s="156" t="s">
        <v>514</v>
      </c>
      <c r="J86" s="178" t="s">
        <v>514</v>
      </c>
      <c r="K86" s="176" t="s">
        <v>514</v>
      </c>
    </row>
    <row r="87" spans="1:11" ht="25.5" x14ac:dyDescent="0.2">
      <c r="A87" s="19" t="s">
        <v>13</v>
      </c>
      <c r="B87" s="12" t="s">
        <v>7</v>
      </c>
      <c r="C87" s="177" t="s">
        <v>514</v>
      </c>
      <c r="D87" s="177" t="s">
        <v>514</v>
      </c>
      <c r="E87" s="177" t="s">
        <v>514</v>
      </c>
      <c r="F87" s="177" t="s">
        <v>514</v>
      </c>
      <c r="G87" s="177" t="s">
        <v>514</v>
      </c>
      <c r="H87" s="177" t="s">
        <v>514</v>
      </c>
      <c r="I87" s="156" t="s">
        <v>514</v>
      </c>
      <c r="J87" s="178" t="s">
        <v>514</v>
      </c>
      <c r="K87" s="176" t="s">
        <v>514</v>
      </c>
    </row>
    <row r="88" spans="1:11" ht="25.5" x14ac:dyDescent="0.2">
      <c r="A88" s="19" t="s">
        <v>14</v>
      </c>
      <c r="B88" s="12" t="s">
        <v>20</v>
      </c>
      <c r="C88" s="177">
        <f t="shared" si="11"/>
        <v>1</v>
      </c>
      <c r="D88" s="177" t="s">
        <v>514</v>
      </c>
      <c r="E88" s="177" t="s">
        <v>514</v>
      </c>
      <c r="F88" s="177" t="s">
        <v>514</v>
      </c>
      <c r="G88" s="177">
        <f t="shared" si="11"/>
        <v>1</v>
      </c>
      <c r="H88" s="177">
        <f t="shared" si="11"/>
        <v>1</v>
      </c>
      <c r="I88" s="156" t="s">
        <v>514</v>
      </c>
      <c r="J88" s="178" t="s">
        <v>514</v>
      </c>
      <c r="K88" s="176">
        <f t="shared" si="12"/>
        <v>3</v>
      </c>
    </row>
    <row r="89" spans="1:11" x14ac:dyDescent="0.2">
      <c r="A89" s="19" t="s">
        <v>15</v>
      </c>
      <c r="B89" s="12">
        <v>62.65</v>
      </c>
      <c r="C89" s="177">
        <f t="shared" si="11"/>
        <v>1</v>
      </c>
      <c r="D89" s="177">
        <f t="shared" si="11"/>
        <v>1</v>
      </c>
      <c r="E89" s="177" t="s">
        <v>514</v>
      </c>
      <c r="F89" s="177" t="s">
        <v>514</v>
      </c>
      <c r="G89" s="177">
        <f t="shared" si="11"/>
        <v>2</v>
      </c>
      <c r="H89" s="177">
        <f t="shared" si="11"/>
        <v>2</v>
      </c>
      <c r="I89" s="156">
        <f t="shared" si="11"/>
        <v>2</v>
      </c>
      <c r="J89" s="178">
        <f t="shared" si="11"/>
        <v>2</v>
      </c>
      <c r="K89" s="176">
        <f t="shared" si="12"/>
        <v>10</v>
      </c>
    </row>
    <row r="90" spans="1:11" ht="25.5" x14ac:dyDescent="0.2">
      <c r="A90" s="19" t="s">
        <v>16</v>
      </c>
      <c r="B90" s="12">
        <v>68</v>
      </c>
      <c r="C90" s="177" t="s">
        <v>514</v>
      </c>
      <c r="D90" s="177" t="s">
        <v>514</v>
      </c>
      <c r="E90" s="177" t="s">
        <v>514</v>
      </c>
      <c r="F90" s="177" t="s">
        <v>514</v>
      </c>
      <c r="G90" s="177" t="s">
        <v>514</v>
      </c>
      <c r="H90" s="177" t="s">
        <v>514</v>
      </c>
      <c r="I90" s="156" t="s">
        <v>514</v>
      </c>
      <c r="J90" s="178" t="s">
        <v>514</v>
      </c>
      <c r="K90" s="176" t="s">
        <v>514</v>
      </c>
    </row>
    <row r="91" spans="1:11" ht="25.5" x14ac:dyDescent="0.2">
      <c r="A91" s="19" t="s">
        <v>17</v>
      </c>
      <c r="B91" s="12">
        <v>74.75</v>
      </c>
      <c r="C91" s="177" t="s">
        <v>514</v>
      </c>
      <c r="D91" s="177" t="s">
        <v>514</v>
      </c>
      <c r="E91" s="177" t="s">
        <v>514</v>
      </c>
      <c r="F91" s="177" t="s">
        <v>514</v>
      </c>
      <c r="G91" s="177" t="s">
        <v>514</v>
      </c>
      <c r="H91" s="177" t="s">
        <v>514</v>
      </c>
      <c r="I91" s="156" t="s">
        <v>514</v>
      </c>
      <c r="J91" s="178" t="s">
        <v>514</v>
      </c>
      <c r="K91" s="176" t="s">
        <v>514</v>
      </c>
    </row>
    <row r="92" spans="1:11" ht="25.5" x14ac:dyDescent="0.2">
      <c r="A92" s="19" t="s">
        <v>18</v>
      </c>
      <c r="B92" s="12">
        <v>77</v>
      </c>
      <c r="C92" s="177" t="s">
        <v>514</v>
      </c>
      <c r="D92" s="177" t="s">
        <v>514</v>
      </c>
      <c r="E92" s="177" t="s">
        <v>514</v>
      </c>
      <c r="F92" s="177" t="s">
        <v>514</v>
      </c>
      <c r="G92" s="177" t="s">
        <v>514</v>
      </c>
      <c r="H92" s="177" t="s">
        <v>514</v>
      </c>
      <c r="I92" s="156" t="s">
        <v>514</v>
      </c>
      <c r="J92" s="178" t="s">
        <v>514</v>
      </c>
      <c r="K92" s="176" t="s">
        <v>514</v>
      </c>
    </row>
    <row r="93" spans="1:11" ht="26.25" thickBot="1" x14ac:dyDescent="0.25">
      <c r="A93" s="23" t="s">
        <v>19</v>
      </c>
      <c r="B93" s="24">
        <v>81.819999999999993</v>
      </c>
      <c r="C93" s="179" t="s">
        <v>514</v>
      </c>
      <c r="D93" s="179" t="s">
        <v>514</v>
      </c>
      <c r="E93" s="179" t="s">
        <v>514</v>
      </c>
      <c r="F93" s="179" t="s">
        <v>514</v>
      </c>
      <c r="G93" s="179" t="s">
        <v>514</v>
      </c>
      <c r="H93" s="179" t="s">
        <v>514</v>
      </c>
      <c r="I93" s="180">
        <f t="shared" si="11"/>
        <v>1</v>
      </c>
      <c r="J93" s="181">
        <f t="shared" si="11"/>
        <v>1</v>
      </c>
      <c r="K93" s="182">
        <f t="shared" si="12"/>
        <v>2</v>
      </c>
    </row>
    <row r="94" spans="1:11" ht="13.5" thickBot="1" x14ac:dyDescent="0.25">
      <c r="A94" s="116" t="s">
        <v>122</v>
      </c>
      <c r="B94" s="188" t="s">
        <v>121</v>
      </c>
      <c r="C94" s="117">
        <f>SUM(C16,C29,C42,C55,C68,C81)</f>
        <v>3</v>
      </c>
      <c r="D94" s="117">
        <f>SUM(D16,D29,D42,D55,D68,D81,)</f>
        <v>1</v>
      </c>
      <c r="E94" s="117" t="s">
        <v>514</v>
      </c>
      <c r="F94" s="117" t="s">
        <v>514</v>
      </c>
      <c r="G94" s="117">
        <f>SUM(G16,G29,G42,G55,G68,G81)</f>
        <v>5</v>
      </c>
      <c r="H94" s="117">
        <f>SUM(H16,H29,H42,H55,H68,H81)</f>
        <v>4</v>
      </c>
      <c r="I94" s="117">
        <f>SUM(I16,I29,I42,I55,I68,I81)</f>
        <v>9</v>
      </c>
      <c r="J94" s="117">
        <f>SUM(J16,J29,J55,J68,J81)</f>
        <v>8</v>
      </c>
      <c r="K94" s="118">
        <f>SUM(K84:K93)</f>
        <v>31</v>
      </c>
    </row>
  </sheetData>
  <mergeCells count="19">
    <mergeCell ref="A1:K1"/>
    <mergeCell ref="C2:D2"/>
    <mergeCell ref="E2:F2"/>
    <mergeCell ref="G2:H2"/>
    <mergeCell ref="I2:J2"/>
    <mergeCell ref="C30:K30"/>
    <mergeCell ref="C31:K31"/>
    <mergeCell ref="C4:K4"/>
    <mergeCell ref="C5:K5"/>
    <mergeCell ref="C17:K17"/>
    <mergeCell ref="C18:K18"/>
    <mergeCell ref="C70:K70"/>
    <mergeCell ref="C82:K82"/>
    <mergeCell ref="C83:K83"/>
    <mergeCell ref="C43:K43"/>
    <mergeCell ref="C44:K44"/>
    <mergeCell ref="C56:K56"/>
    <mergeCell ref="C57:K57"/>
    <mergeCell ref="C69:K69"/>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opLeftCell="A58" zoomScaleNormal="100" workbookViewId="0">
      <selection activeCell="E69" sqref="E69"/>
    </sheetView>
  </sheetViews>
  <sheetFormatPr defaultRowHeight="15" x14ac:dyDescent="0.25"/>
  <cols>
    <col min="1" max="1" width="27.7109375" customWidth="1"/>
    <col min="2" max="2" width="14.42578125" customWidth="1"/>
    <col min="3" max="3" width="11.85546875" customWidth="1"/>
    <col min="4" max="4" width="14.5703125" customWidth="1"/>
    <col min="5" max="5" width="15.7109375" customWidth="1"/>
    <col min="8" max="8" width="10.7109375" customWidth="1"/>
    <col min="9" max="9" width="17.140625" customWidth="1"/>
    <col min="10" max="10" width="10.28515625" customWidth="1"/>
    <col min="11" max="11" width="18.7109375" customWidth="1"/>
    <col min="12" max="12" width="17.5703125" customWidth="1"/>
  </cols>
  <sheetData>
    <row r="1" spans="1:6" ht="35.25" customHeight="1" x14ac:dyDescent="0.25">
      <c r="A1" s="657" t="s">
        <v>715</v>
      </c>
      <c r="B1" s="523"/>
      <c r="C1" s="523"/>
      <c r="D1" s="523"/>
      <c r="E1" s="524"/>
      <c r="F1" s="63"/>
    </row>
    <row r="2" spans="1:6" ht="41.25" customHeight="1" x14ac:dyDescent="0.25">
      <c r="A2" s="674" t="s">
        <v>613</v>
      </c>
      <c r="B2" s="672" t="s">
        <v>69</v>
      </c>
      <c r="C2" s="673"/>
      <c r="D2" s="675" t="s">
        <v>87</v>
      </c>
      <c r="E2" s="676"/>
      <c r="F2" s="63"/>
    </row>
    <row r="3" spans="1:6" ht="35.25" customHeight="1" thickBot="1" x14ac:dyDescent="0.3">
      <c r="A3" s="674"/>
      <c r="B3" s="459" t="s">
        <v>115</v>
      </c>
      <c r="C3" s="460" t="s">
        <v>116</v>
      </c>
      <c r="D3" s="458" t="s">
        <v>89</v>
      </c>
      <c r="E3" s="461" t="s">
        <v>88</v>
      </c>
      <c r="F3" s="462" t="s">
        <v>514</v>
      </c>
    </row>
    <row r="4" spans="1:6" s="6" customFormat="1" ht="12.75" customHeight="1" x14ac:dyDescent="0.25">
      <c r="A4" s="463" t="s">
        <v>614</v>
      </c>
      <c r="B4" s="658">
        <v>0</v>
      </c>
      <c r="C4" s="661">
        <v>5800</v>
      </c>
      <c r="D4" s="464" t="s">
        <v>615</v>
      </c>
      <c r="E4" s="464" t="s">
        <v>616</v>
      </c>
      <c r="F4" s="69" t="s">
        <v>514</v>
      </c>
    </row>
    <row r="5" spans="1:6" s="6" customFormat="1" ht="51.75" x14ac:dyDescent="0.25">
      <c r="A5" s="465" t="s">
        <v>617</v>
      </c>
      <c r="B5" s="668"/>
      <c r="C5" s="669"/>
      <c r="D5" s="466" t="s">
        <v>618</v>
      </c>
      <c r="E5" s="466" t="s">
        <v>619</v>
      </c>
      <c r="F5" s="69"/>
    </row>
    <row r="6" spans="1:6" s="6" customFormat="1" ht="77.25" x14ac:dyDescent="0.25">
      <c r="A6" s="465" t="s">
        <v>620</v>
      </c>
      <c r="B6" s="668"/>
      <c r="C6" s="669"/>
      <c r="D6" s="466" t="s">
        <v>621</v>
      </c>
      <c r="E6" s="466" t="s">
        <v>622</v>
      </c>
      <c r="F6" s="69"/>
    </row>
    <row r="7" spans="1:6" s="6" customFormat="1" ht="52.5" thickBot="1" x14ac:dyDescent="0.3">
      <c r="A7" s="467" t="s">
        <v>623</v>
      </c>
      <c r="B7" s="666"/>
      <c r="C7" s="667"/>
      <c r="D7" s="468" t="s">
        <v>624</v>
      </c>
      <c r="E7" s="468" t="s">
        <v>625</v>
      </c>
      <c r="F7" s="69"/>
    </row>
    <row r="8" spans="1:6" s="6" customFormat="1" ht="26.25" x14ac:dyDescent="0.25">
      <c r="A8" s="463" t="s">
        <v>626</v>
      </c>
      <c r="B8" s="658">
        <v>0</v>
      </c>
      <c r="C8" s="661">
        <v>896</v>
      </c>
      <c r="D8" s="464" t="s">
        <v>615</v>
      </c>
      <c r="E8" s="464" t="s">
        <v>616</v>
      </c>
      <c r="F8" s="69" t="s">
        <v>514</v>
      </c>
    </row>
    <row r="9" spans="1:6" s="6" customFormat="1" ht="39" x14ac:dyDescent="0.25">
      <c r="A9" s="465" t="s">
        <v>627</v>
      </c>
      <c r="B9" s="668"/>
      <c r="C9" s="670"/>
      <c r="D9" s="466" t="s">
        <v>628</v>
      </c>
      <c r="E9" s="466" t="s">
        <v>628</v>
      </c>
      <c r="F9" s="69"/>
    </row>
    <row r="10" spans="1:6" s="6" customFormat="1" ht="39" x14ac:dyDescent="0.25">
      <c r="A10" s="465" t="s">
        <v>629</v>
      </c>
      <c r="B10" s="668"/>
      <c r="C10" s="670"/>
      <c r="D10" s="466" t="s">
        <v>628</v>
      </c>
      <c r="E10" s="466" t="s">
        <v>628</v>
      </c>
      <c r="F10" s="69"/>
    </row>
    <row r="11" spans="1:6" s="6" customFormat="1" ht="39" x14ac:dyDescent="0.25">
      <c r="A11" s="465" t="s">
        <v>630</v>
      </c>
      <c r="B11" s="668"/>
      <c r="C11" s="670"/>
      <c r="D11" s="466" t="s">
        <v>628</v>
      </c>
      <c r="E11" s="466" t="s">
        <v>628</v>
      </c>
      <c r="F11" s="69"/>
    </row>
    <row r="12" spans="1:6" s="6" customFormat="1" ht="39.75" thickBot="1" x14ac:dyDescent="0.3">
      <c r="A12" s="467" t="s">
        <v>631</v>
      </c>
      <c r="B12" s="666"/>
      <c r="C12" s="671"/>
      <c r="D12" s="468" t="s">
        <v>628</v>
      </c>
      <c r="E12" s="468" t="s">
        <v>628</v>
      </c>
      <c r="F12" s="69"/>
    </row>
    <row r="13" spans="1:6" s="6" customFormat="1" ht="12.75" customHeight="1" x14ac:dyDescent="0.25">
      <c r="A13" s="463" t="s">
        <v>632</v>
      </c>
      <c r="B13" s="658">
        <v>0</v>
      </c>
      <c r="C13" s="661">
        <v>6000</v>
      </c>
      <c r="D13" s="464" t="s">
        <v>615</v>
      </c>
      <c r="E13" s="464" t="s">
        <v>616</v>
      </c>
      <c r="F13" s="69" t="s">
        <v>514</v>
      </c>
    </row>
    <row r="14" spans="1:6" s="6" customFormat="1" ht="39" x14ac:dyDescent="0.25">
      <c r="A14" s="465" t="s">
        <v>633</v>
      </c>
      <c r="B14" s="659"/>
      <c r="C14" s="662"/>
      <c r="D14" s="466" t="s">
        <v>634</v>
      </c>
      <c r="E14" s="466" t="s">
        <v>634</v>
      </c>
      <c r="F14" s="69"/>
    </row>
    <row r="15" spans="1:6" s="6" customFormat="1" ht="27" customHeight="1" thickBot="1" x14ac:dyDescent="0.3">
      <c r="A15" s="467" t="s">
        <v>635</v>
      </c>
      <c r="B15" s="660"/>
      <c r="C15" s="662"/>
      <c r="D15" s="468" t="s">
        <v>636</v>
      </c>
      <c r="E15" s="468" t="s">
        <v>636</v>
      </c>
      <c r="F15" s="69"/>
    </row>
    <row r="16" spans="1:6" s="6" customFormat="1" ht="12.75" customHeight="1" x14ac:dyDescent="0.25">
      <c r="A16" s="463" t="s">
        <v>637</v>
      </c>
      <c r="B16" s="658">
        <v>0</v>
      </c>
      <c r="C16" s="661">
        <v>2522</v>
      </c>
      <c r="D16" s="464" t="s">
        <v>615</v>
      </c>
      <c r="E16" s="464" t="s">
        <v>616</v>
      </c>
      <c r="F16" s="69" t="s">
        <v>514</v>
      </c>
    </row>
    <row r="17" spans="1:6" s="6" customFormat="1" ht="25.5" customHeight="1" x14ac:dyDescent="0.25">
      <c r="A17" s="465" t="s">
        <v>638</v>
      </c>
      <c r="B17" s="659"/>
      <c r="C17" s="662"/>
      <c r="D17" s="466" t="s">
        <v>639</v>
      </c>
      <c r="E17" s="466">
        <v>19</v>
      </c>
      <c r="F17" s="69"/>
    </row>
    <row r="18" spans="1:6" s="6" customFormat="1" ht="64.5" x14ac:dyDescent="0.25">
      <c r="A18" s="465" t="s">
        <v>640</v>
      </c>
      <c r="B18" s="659"/>
      <c r="C18" s="662"/>
      <c r="D18" s="466" t="s">
        <v>641</v>
      </c>
      <c r="E18" s="466">
        <v>7</v>
      </c>
      <c r="F18" s="69"/>
    </row>
    <row r="19" spans="1:6" s="6" customFormat="1" ht="26.25" x14ac:dyDescent="0.25">
      <c r="A19" s="465" t="s">
        <v>642</v>
      </c>
      <c r="B19" s="659"/>
      <c r="C19" s="662"/>
      <c r="D19" s="466" t="s">
        <v>643</v>
      </c>
      <c r="E19" s="466">
        <v>5</v>
      </c>
      <c r="F19" s="69"/>
    </row>
    <row r="20" spans="1:6" s="6" customFormat="1" ht="39.75" thickBot="1" x14ac:dyDescent="0.3">
      <c r="A20" s="467" t="s">
        <v>644</v>
      </c>
      <c r="B20" s="660"/>
      <c r="C20" s="663"/>
      <c r="D20" s="468">
        <v>4</v>
      </c>
      <c r="E20" s="468">
        <v>6</v>
      </c>
      <c r="F20" s="69"/>
    </row>
    <row r="21" spans="1:6" s="6" customFormat="1" ht="26.25" x14ac:dyDescent="0.25">
      <c r="A21" s="463" t="s">
        <v>645</v>
      </c>
      <c r="B21" s="658">
        <v>0</v>
      </c>
      <c r="C21" s="661">
        <v>786</v>
      </c>
      <c r="D21" s="464" t="s">
        <v>615</v>
      </c>
      <c r="E21" s="464" t="s">
        <v>616</v>
      </c>
      <c r="F21" s="69" t="s">
        <v>514</v>
      </c>
    </row>
    <row r="22" spans="1:6" s="6" customFormat="1" ht="65.25" thickBot="1" x14ac:dyDescent="0.3">
      <c r="A22" s="467" t="s">
        <v>646</v>
      </c>
      <c r="B22" s="666"/>
      <c r="C22" s="667"/>
      <c r="D22" s="468" t="s">
        <v>647</v>
      </c>
      <c r="E22" s="468" t="s">
        <v>648</v>
      </c>
      <c r="F22" s="69"/>
    </row>
    <row r="23" spans="1:6" s="6" customFormat="1" ht="24" customHeight="1" x14ac:dyDescent="0.25">
      <c r="A23" s="463" t="s">
        <v>649</v>
      </c>
      <c r="B23" s="658">
        <v>3325</v>
      </c>
      <c r="C23" s="661">
        <v>1101</v>
      </c>
      <c r="D23" s="464" t="s">
        <v>615</v>
      </c>
      <c r="E23" s="464" t="s">
        <v>616</v>
      </c>
      <c r="F23" s="69" t="s">
        <v>514</v>
      </c>
    </row>
    <row r="24" spans="1:6" s="470" customFormat="1" ht="51.75" x14ac:dyDescent="0.25">
      <c r="A24" s="465" t="s">
        <v>650</v>
      </c>
      <c r="B24" s="668"/>
      <c r="C24" s="669"/>
      <c r="D24" s="466" t="s">
        <v>651</v>
      </c>
      <c r="E24" s="466" t="s">
        <v>652</v>
      </c>
      <c r="F24" s="469"/>
    </row>
    <row r="25" spans="1:6" s="470" customFormat="1" ht="39" x14ac:dyDescent="0.25">
      <c r="A25" s="465" t="s">
        <v>653</v>
      </c>
      <c r="B25" s="668"/>
      <c r="C25" s="669"/>
      <c r="D25" s="466" t="s">
        <v>636</v>
      </c>
      <c r="E25" s="466" t="s">
        <v>636</v>
      </c>
      <c r="F25" s="469"/>
    </row>
    <row r="26" spans="1:6" s="470" customFormat="1" ht="26.25" customHeight="1" x14ac:dyDescent="0.25">
      <c r="A26" s="465" t="s">
        <v>654</v>
      </c>
      <c r="B26" s="668"/>
      <c r="C26" s="669"/>
      <c r="D26" s="466" t="s">
        <v>636</v>
      </c>
      <c r="E26" s="466" t="s">
        <v>636</v>
      </c>
      <c r="F26" s="469"/>
    </row>
    <row r="27" spans="1:6" s="470" customFormat="1" ht="128.25" x14ac:dyDescent="0.25">
      <c r="A27" s="465" t="s">
        <v>655</v>
      </c>
      <c r="B27" s="668"/>
      <c r="C27" s="669"/>
      <c r="D27" s="466" t="s">
        <v>656</v>
      </c>
      <c r="E27" s="466" t="s">
        <v>657</v>
      </c>
      <c r="F27" s="469"/>
    </row>
    <row r="28" spans="1:6" s="470" customFormat="1" ht="102.75" x14ac:dyDescent="0.25">
      <c r="A28" s="465" t="s">
        <v>658</v>
      </c>
      <c r="B28" s="668"/>
      <c r="C28" s="669"/>
      <c r="D28" s="466" t="s">
        <v>636</v>
      </c>
      <c r="E28" s="466" t="s">
        <v>659</v>
      </c>
      <c r="F28" s="469"/>
    </row>
    <row r="29" spans="1:6" s="470" customFormat="1" ht="77.25" x14ac:dyDescent="0.25">
      <c r="A29" s="465" t="s">
        <v>660</v>
      </c>
      <c r="B29" s="668"/>
      <c r="C29" s="669"/>
      <c r="D29" s="466" t="s">
        <v>636</v>
      </c>
      <c r="E29" s="466" t="s">
        <v>661</v>
      </c>
      <c r="F29" s="469"/>
    </row>
    <row r="30" spans="1:6" s="470" customFormat="1" ht="77.25" x14ac:dyDescent="0.25">
      <c r="A30" s="465" t="s">
        <v>662</v>
      </c>
      <c r="B30" s="668"/>
      <c r="C30" s="669"/>
      <c r="D30" s="466" t="s">
        <v>663</v>
      </c>
      <c r="E30" s="466" t="s">
        <v>652</v>
      </c>
      <c r="F30" s="469"/>
    </row>
    <row r="31" spans="1:6" s="470" customFormat="1" ht="39" x14ac:dyDescent="0.25">
      <c r="A31" s="465" t="s">
        <v>664</v>
      </c>
      <c r="B31" s="668"/>
      <c r="C31" s="669"/>
      <c r="D31" s="466" t="s">
        <v>636</v>
      </c>
      <c r="E31" s="466" t="s">
        <v>636</v>
      </c>
      <c r="F31" s="469"/>
    </row>
    <row r="32" spans="1:6" s="470" customFormat="1" ht="26.25" x14ac:dyDescent="0.25">
      <c r="A32" s="465" t="s">
        <v>665</v>
      </c>
      <c r="B32" s="668"/>
      <c r="C32" s="669"/>
      <c r="D32" s="466" t="s">
        <v>636</v>
      </c>
      <c r="E32" s="466" t="s">
        <v>636</v>
      </c>
      <c r="F32" s="469"/>
    </row>
    <row r="33" spans="1:6" s="470" customFormat="1" ht="115.5" x14ac:dyDescent="0.25">
      <c r="A33" s="465" t="s">
        <v>666</v>
      </c>
      <c r="B33" s="668"/>
      <c r="C33" s="669"/>
      <c r="D33" s="466" t="s">
        <v>636</v>
      </c>
      <c r="E33" s="466" t="s">
        <v>667</v>
      </c>
      <c r="F33" s="469"/>
    </row>
    <row r="34" spans="1:6" s="470" customFormat="1" ht="90" x14ac:dyDescent="0.25">
      <c r="A34" s="465" t="s">
        <v>668</v>
      </c>
      <c r="B34" s="668"/>
      <c r="C34" s="669"/>
      <c r="D34" s="466" t="s">
        <v>669</v>
      </c>
      <c r="E34" s="466" t="s">
        <v>652</v>
      </c>
      <c r="F34" s="469"/>
    </row>
    <row r="35" spans="1:6" s="470" customFormat="1" ht="192" x14ac:dyDescent="0.25">
      <c r="A35" s="465" t="s">
        <v>670</v>
      </c>
      <c r="B35" s="668"/>
      <c r="C35" s="669"/>
      <c r="D35" s="466" t="s">
        <v>671</v>
      </c>
      <c r="E35" s="466" t="s">
        <v>672</v>
      </c>
      <c r="F35" s="469"/>
    </row>
    <row r="36" spans="1:6" s="470" customFormat="1" ht="77.25" x14ac:dyDescent="0.25">
      <c r="A36" s="465" t="s">
        <v>673</v>
      </c>
      <c r="B36" s="668"/>
      <c r="C36" s="669"/>
      <c r="D36" s="466" t="s">
        <v>674</v>
      </c>
      <c r="E36" s="466" t="s">
        <v>675</v>
      </c>
      <c r="F36" s="469"/>
    </row>
    <row r="37" spans="1:6" s="6" customFormat="1" ht="77.25" x14ac:dyDescent="0.25">
      <c r="A37" s="465" t="s">
        <v>676</v>
      </c>
      <c r="B37" s="668"/>
      <c r="C37" s="669"/>
      <c r="D37" s="466" t="s">
        <v>677</v>
      </c>
      <c r="E37" s="466" t="s">
        <v>678</v>
      </c>
      <c r="F37" s="69"/>
    </row>
    <row r="38" spans="1:6" s="6" customFormat="1" ht="77.25" x14ac:dyDescent="0.25">
      <c r="A38" s="465" t="s">
        <v>679</v>
      </c>
      <c r="B38" s="668"/>
      <c r="C38" s="669"/>
      <c r="D38" s="466" t="s">
        <v>680</v>
      </c>
      <c r="E38" s="466" t="s">
        <v>681</v>
      </c>
      <c r="F38" s="69"/>
    </row>
    <row r="39" spans="1:6" s="6" customFormat="1" ht="77.25" x14ac:dyDescent="0.25">
      <c r="A39" s="465" t="s">
        <v>682</v>
      </c>
      <c r="B39" s="668"/>
      <c r="C39" s="669"/>
      <c r="D39" s="466" t="s">
        <v>680</v>
      </c>
      <c r="E39" s="466" t="s">
        <v>683</v>
      </c>
      <c r="F39" s="69"/>
    </row>
    <row r="40" spans="1:6" s="6" customFormat="1" ht="167.25" thickBot="1" x14ac:dyDescent="0.3">
      <c r="A40" s="467" t="s">
        <v>684</v>
      </c>
      <c r="B40" s="666"/>
      <c r="C40" s="667"/>
      <c r="D40" s="468" t="s">
        <v>685</v>
      </c>
      <c r="E40" s="468" t="s">
        <v>652</v>
      </c>
      <c r="F40" s="69"/>
    </row>
    <row r="41" spans="1:6" s="6" customFormat="1" ht="24.75" customHeight="1" x14ac:dyDescent="0.25">
      <c r="A41" s="463" t="s">
        <v>686</v>
      </c>
      <c r="B41" s="658">
        <v>0</v>
      </c>
      <c r="C41" s="661">
        <v>890</v>
      </c>
      <c r="D41" s="464" t="s">
        <v>615</v>
      </c>
      <c r="E41" s="464" t="s">
        <v>616</v>
      </c>
      <c r="F41" s="69" t="s">
        <v>514</v>
      </c>
    </row>
    <row r="42" spans="1:6" s="6" customFormat="1" ht="77.25" x14ac:dyDescent="0.25">
      <c r="A42" s="465" t="s">
        <v>687</v>
      </c>
      <c r="B42" s="659"/>
      <c r="C42" s="662"/>
      <c r="D42" s="457" t="s">
        <v>688</v>
      </c>
      <c r="E42" s="457" t="s">
        <v>689</v>
      </c>
      <c r="F42" s="69"/>
    </row>
    <row r="43" spans="1:6" s="6" customFormat="1" ht="90.75" thickBot="1" x14ac:dyDescent="0.3">
      <c r="A43" s="467" t="s">
        <v>690</v>
      </c>
      <c r="B43" s="660"/>
      <c r="C43" s="663"/>
      <c r="D43" s="471" t="s">
        <v>716</v>
      </c>
      <c r="E43" s="471" t="s">
        <v>717</v>
      </c>
      <c r="F43" s="69"/>
    </row>
    <row r="44" spans="1:6" s="6" customFormat="1" ht="26.25" x14ac:dyDescent="0.25">
      <c r="A44" s="463" t="s">
        <v>691</v>
      </c>
      <c r="B44" s="658">
        <v>0</v>
      </c>
      <c r="C44" s="661">
        <v>600</v>
      </c>
      <c r="D44" s="464" t="s">
        <v>615</v>
      </c>
      <c r="E44" s="464" t="s">
        <v>616</v>
      </c>
      <c r="F44" s="69" t="s">
        <v>514</v>
      </c>
    </row>
    <row r="45" spans="1:6" s="6" customFormat="1" ht="115.5" x14ac:dyDescent="0.25">
      <c r="A45" s="472" t="s">
        <v>692</v>
      </c>
      <c r="B45" s="659"/>
      <c r="C45" s="662"/>
      <c r="D45" s="473" t="s">
        <v>693</v>
      </c>
      <c r="E45" s="473" t="s">
        <v>718</v>
      </c>
      <c r="F45" s="69"/>
    </row>
    <row r="46" spans="1:6" s="6" customFormat="1" ht="115.5" x14ac:dyDescent="0.25">
      <c r="A46" s="472" t="s">
        <v>694</v>
      </c>
      <c r="B46" s="659"/>
      <c r="C46" s="662"/>
      <c r="D46" s="473" t="s">
        <v>695</v>
      </c>
      <c r="E46" s="473" t="s">
        <v>696</v>
      </c>
      <c r="F46" s="69"/>
    </row>
    <row r="47" spans="1:6" s="6" customFormat="1" ht="281.25" x14ac:dyDescent="0.25">
      <c r="A47" s="465" t="s">
        <v>697</v>
      </c>
      <c r="B47" s="659"/>
      <c r="C47" s="662"/>
      <c r="D47" s="457" t="s">
        <v>698</v>
      </c>
      <c r="E47" s="41" t="s">
        <v>699</v>
      </c>
      <c r="F47" s="69"/>
    </row>
    <row r="48" spans="1:6" s="6" customFormat="1" ht="103.5" thickBot="1" x14ac:dyDescent="0.3">
      <c r="A48" s="474" t="s">
        <v>700</v>
      </c>
      <c r="B48" s="660"/>
      <c r="C48" s="663"/>
      <c r="D48" s="475" t="s">
        <v>701</v>
      </c>
      <c r="E48" s="475" t="s">
        <v>702</v>
      </c>
      <c r="F48" s="69"/>
    </row>
    <row r="49" spans="1:6" s="6" customFormat="1" ht="39" x14ac:dyDescent="0.25">
      <c r="A49" s="53" t="s">
        <v>703</v>
      </c>
      <c r="B49" s="658">
        <v>0</v>
      </c>
      <c r="C49" s="661">
        <v>1800</v>
      </c>
      <c r="D49" s="464" t="s">
        <v>615</v>
      </c>
      <c r="E49" s="464" t="s">
        <v>616</v>
      </c>
      <c r="F49" s="69" t="s">
        <v>514</v>
      </c>
    </row>
    <row r="50" spans="1:6" s="6" customFormat="1" ht="26.25" x14ac:dyDescent="0.25">
      <c r="A50" s="472" t="s">
        <v>704</v>
      </c>
      <c r="B50" s="659"/>
      <c r="C50" s="662"/>
      <c r="D50" s="476">
        <v>36498</v>
      </c>
      <c r="E50" s="477">
        <v>37202</v>
      </c>
      <c r="F50" s="69"/>
    </row>
    <row r="51" spans="1:6" s="6" customFormat="1" ht="77.25" x14ac:dyDescent="0.25">
      <c r="A51" s="465" t="s">
        <v>705</v>
      </c>
      <c r="B51" s="659"/>
      <c r="C51" s="662"/>
      <c r="D51" s="457" t="s">
        <v>706</v>
      </c>
      <c r="E51" s="41" t="s">
        <v>707</v>
      </c>
      <c r="F51" s="69"/>
    </row>
    <row r="52" spans="1:6" s="6" customFormat="1" ht="51.75" x14ac:dyDescent="0.25">
      <c r="A52" s="465" t="s">
        <v>708</v>
      </c>
      <c r="B52" s="659"/>
      <c r="C52" s="662"/>
      <c r="D52" s="457" t="s">
        <v>709</v>
      </c>
      <c r="E52" s="41" t="s">
        <v>710</v>
      </c>
      <c r="F52" s="69"/>
    </row>
    <row r="53" spans="1:6" s="6" customFormat="1" ht="77.25" x14ac:dyDescent="0.25">
      <c r="A53" s="465" t="s">
        <v>711</v>
      </c>
      <c r="B53" s="659"/>
      <c r="C53" s="662"/>
      <c r="D53" s="457" t="s">
        <v>712</v>
      </c>
      <c r="E53" s="41" t="s">
        <v>713</v>
      </c>
      <c r="F53" s="69"/>
    </row>
    <row r="54" spans="1:6" s="6" customFormat="1" ht="51.75" x14ac:dyDescent="0.25">
      <c r="A54" s="465" t="s">
        <v>714</v>
      </c>
      <c r="B54" s="664"/>
      <c r="C54" s="665"/>
      <c r="D54" s="476">
        <v>210</v>
      </c>
      <c r="E54" s="477">
        <v>212</v>
      </c>
      <c r="F54" s="462"/>
    </row>
    <row r="55" spans="1:6" ht="15" customHeight="1" thickBot="1" x14ac:dyDescent="0.3">
      <c r="A55" s="27" t="s">
        <v>4</v>
      </c>
      <c r="B55" s="44">
        <f>SUM(B4:B54)</f>
        <v>3325</v>
      </c>
      <c r="C55" s="45">
        <f>SUM(C4:C54)</f>
        <v>20395</v>
      </c>
      <c r="D55" s="478"/>
      <c r="E55" s="478"/>
      <c r="F55" s="462"/>
    </row>
  </sheetData>
  <mergeCells count="22">
    <mergeCell ref="A1:E1"/>
    <mergeCell ref="B2:C2"/>
    <mergeCell ref="A2:A3"/>
    <mergeCell ref="D2:E2"/>
    <mergeCell ref="B4:B7"/>
    <mergeCell ref="C4:C7"/>
    <mergeCell ref="B8:B12"/>
    <mergeCell ref="C8:C12"/>
    <mergeCell ref="B13:B15"/>
    <mergeCell ref="C13:C15"/>
    <mergeCell ref="B16:B20"/>
    <mergeCell ref="C16:C20"/>
    <mergeCell ref="B44:B48"/>
    <mergeCell ref="C44:C48"/>
    <mergeCell ref="B49:B54"/>
    <mergeCell ref="C49:C54"/>
    <mergeCell ref="B21:B22"/>
    <mergeCell ref="C21:C22"/>
    <mergeCell ref="B23:B40"/>
    <mergeCell ref="C23:C40"/>
    <mergeCell ref="B41:B43"/>
    <mergeCell ref="C41:C43"/>
  </mergeCells>
  <pageMargins left="0.7" right="0.7" top="0.78740157499999996" bottom="0.78740157499999996"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35"/>
  <sheetViews>
    <sheetView zoomScaleNormal="100" workbookViewId="0">
      <selection sqref="A1:B1"/>
    </sheetView>
  </sheetViews>
  <sheetFormatPr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504" t="s">
        <v>720</v>
      </c>
      <c r="B1" s="498"/>
      <c r="D1" s="505" t="s">
        <v>422</v>
      </c>
      <c r="E1" s="506"/>
      <c r="F1" s="506"/>
      <c r="G1" s="506"/>
      <c r="H1" s="506"/>
      <c r="I1" s="507"/>
    </row>
    <row r="2" spans="1:9" s="5" customFormat="1" ht="38.25" customHeight="1" x14ac:dyDescent="0.2">
      <c r="A2" s="16" t="s">
        <v>513</v>
      </c>
      <c r="B2" s="46"/>
      <c r="C2" s="1"/>
      <c r="D2" s="132" t="s">
        <v>513</v>
      </c>
      <c r="E2" s="270" t="s">
        <v>0</v>
      </c>
      <c r="F2" s="270" t="s">
        <v>2</v>
      </c>
      <c r="G2" s="270" t="s">
        <v>1</v>
      </c>
      <c r="H2" s="270" t="s">
        <v>3</v>
      </c>
      <c r="I2" s="277" t="s">
        <v>93</v>
      </c>
    </row>
    <row r="3" spans="1:9" s="5" customFormat="1" ht="15" customHeight="1" x14ac:dyDescent="0.2">
      <c r="A3" s="30" t="s">
        <v>28</v>
      </c>
      <c r="B3" s="83" t="s">
        <v>566</v>
      </c>
      <c r="C3" s="1"/>
      <c r="D3" s="120" t="s">
        <v>123</v>
      </c>
      <c r="E3" s="7">
        <v>1</v>
      </c>
      <c r="F3" s="7"/>
      <c r="G3" s="7">
        <v>1</v>
      </c>
      <c r="H3" s="7">
        <v>1</v>
      </c>
      <c r="I3" s="32">
        <f>SUM(E3:H3)</f>
        <v>3</v>
      </c>
    </row>
    <row r="4" spans="1:9" ht="25.5" customHeight="1" thickBot="1" x14ac:dyDescent="0.25">
      <c r="A4" s="19" t="s">
        <v>24</v>
      </c>
      <c r="B4" s="435" t="s">
        <v>567</v>
      </c>
      <c r="D4" s="121" t="s">
        <v>469</v>
      </c>
      <c r="E4" s="119">
        <v>0</v>
      </c>
      <c r="F4" s="119"/>
      <c r="G4" s="119">
        <v>0</v>
      </c>
      <c r="H4" s="119">
        <v>0</v>
      </c>
      <c r="I4" s="278">
        <f>SUM(E4:H4)</f>
        <v>0</v>
      </c>
    </row>
    <row r="5" spans="1:9" ht="12.75" customHeight="1" x14ac:dyDescent="0.2">
      <c r="A5" s="19" t="s">
        <v>25</v>
      </c>
      <c r="B5" s="81"/>
    </row>
    <row r="6" spans="1:9" ht="12.75" customHeight="1" x14ac:dyDescent="0.2">
      <c r="A6" s="19" t="s">
        <v>26</v>
      </c>
      <c r="B6" s="434">
        <v>2004</v>
      </c>
    </row>
    <row r="7" spans="1:9" ht="12.75" customHeight="1" x14ac:dyDescent="0.2">
      <c r="A7" s="82" t="s">
        <v>30</v>
      </c>
      <c r="B7" s="81" t="s">
        <v>568</v>
      </c>
    </row>
    <row r="8" spans="1:9" ht="12.75" customHeight="1" x14ac:dyDescent="0.2">
      <c r="A8" s="19" t="s">
        <v>32</v>
      </c>
      <c r="B8" s="81">
        <v>2</v>
      </c>
    </row>
    <row r="9" spans="1:9" ht="25.5" customHeight="1" x14ac:dyDescent="0.2">
      <c r="A9" s="19" t="s">
        <v>31</v>
      </c>
      <c r="B9" s="81" t="s">
        <v>530</v>
      </c>
    </row>
    <row r="10" spans="1:9" ht="76.5" x14ac:dyDescent="0.2">
      <c r="A10" s="19" t="s">
        <v>27</v>
      </c>
      <c r="B10" s="387" t="s">
        <v>569</v>
      </c>
    </row>
    <row r="11" spans="1:9" ht="38.25" x14ac:dyDescent="0.2">
      <c r="A11" s="19" t="s">
        <v>108</v>
      </c>
      <c r="B11" s="387" t="s">
        <v>570</v>
      </c>
    </row>
    <row r="12" spans="1:9" ht="25.5" x14ac:dyDescent="0.2">
      <c r="A12" s="19" t="s">
        <v>107</v>
      </c>
      <c r="B12" s="387" t="s">
        <v>571</v>
      </c>
    </row>
    <row r="13" spans="1:9" ht="15.75" thickBot="1" x14ac:dyDescent="0.3">
      <c r="A13" s="140" t="s">
        <v>99</v>
      </c>
      <c r="B13" s="141">
        <v>0</v>
      </c>
    </row>
    <row r="14" spans="1:9" x14ac:dyDescent="0.2">
      <c r="A14" s="79" t="s">
        <v>29</v>
      </c>
      <c r="B14" s="80"/>
    </row>
    <row r="15" spans="1:9" ht="25.5" x14ac:dyDescent="0.2">
      <c r="A15" s="19" t="s">
        <v>24</v>
      </c>
      <c r="B15" s="435" t="s">
        <v>567</v>
      </c>
    </row>
    <row r="16" spans="1:9" x14ac:dyDescent="0.2">
      <c r="A16" s="19" t="s">
        <v>25</v>
      </c>
      <c r="B16" s="81"/>
    </row>
    <row r="17" spans="1:2" x14ac:dyDescent="0.2">
      <c r="A17" s="19" t="s">
        <v>26</v>
      </c>
      <c r="B17" s="434">
        <v>2012</v>
      </c>
    </row>
    <row r="18" spans="1:2" x14ac:dyDescent="0.2">
      <c r="A18" s="82" t="s">
        <v>30</v>
      </c>
      <c r="B18" s="81" t="s">
        <v>568</v>
      </c>
    </row>
    <row r="19" spans="1:2" x14ac:dyDescent="0.2">
      <c r="A19" s="19" t="s">
        <v>32</v>
      </c>
      <c r="B19" s="81">
        <v>3</v>
      </c>
    </row>
    <row r="20" spans="1:2" ht="25.5" x14ac:dyDescent="0.2">
      <c r="A20" s="19" t="s">
        <v>31</v>
      </c>
      <c r="B20" s="81" t="s">
        <v>572</v>
      </c>
    </row>
    <row r="21" spans="1:2" ht="89.25" x14ac:dyDescent="0.2">
      <c r="A21" s="19" t="s">
        <v>27</v>
      </c>
      <c r="B21" s="387" t="s">
        <v>573</v>
      </c>
    </row>
    <row r="22" spans="1:2" ht="38.25" x14ac:dyDescent="0.2">
      <c r="A22" s="19" t="s">
        <v>108</v>
      </c>
      <c r="B22" s="387" t="s">
        <v>574</v>
      </c>
    </row>
    <row r="23" spans="1:2" ht="25.5" x14ac:dyDescent="0.2">
      <c r="A23" s="19" t="s">
        <v>107</v>
      </c>
      <c r="B23" s="387" t="s">
        <v>571</v>
      </c>
    </row>
    <row r="24" spans="1:2" ht="15.75" thickBot="1" x14ac:dyDescent="0.3">
      <c r="A24" s="138" t="s">
        <v>99</v>
      </c>
      <c r="B24" s="139">
        <v>0</v>
      </c>
    </row>
    <row r="25" spans="1:2" x14ac:dyDescent="0.2">
      <c r="A25" s="436" t="s">
        <v>575</v>
      </c>
      <c r="B25" s="437" t="s">
        <v>576</v>
      </c>
    </row>
    <row r="26" spans="1:2" x14ac:dyDescent="0.2">
      <c r="A26" s="438" t="s">
        <v>24</v>
      </c>
      <c r="B26" s="439" t="s">
        <v>577</v>
      </c>
    </row>
    <row r="27" spans="1:2" x14ac:dyDescent="0.2">
      <c r="A27" s="438" t="s">
        <v>25</v>
      </c>
      <c r="B27" s="439"/>
    </row>
    <row r="28" spans="1:2" x14ac:dyDescent="0.2">
      <c r="A28" s="438" t="s">
        <v>26</v>
      </c>
      <c r="B28" s="440">
        <v>38873</v>
      </c>
    </row>
    <row r="29" spans="1:2" x14ac:dyDescent="0.2">
      <c r="A29" s="441" t="s">
        <v>30</v>
      </c>
      <c r="B29" s="439" t="s">
        <v>568</v>
      </c>
    </row>
    <row r="30" spans="1:2" x14ac:dyDescent="0.2">
      <c r="A30" s="438" t="s">
        <v>32</v>
      </c>
      <c r="B30" s="439" t="s">
        <v>578</v>
      </c>
    </row>
    <row r="31" spans="1:2" ht="25.5" x14ac:dyDescent="0.2">
      <c r="A31" s="438" t="s">
        <v>31</v>
      </c>
      <c r="B31" s="439" t="s">
        <v>579</v>
      </c>
    </row>
    <row r="32" spans="1:2" ht="38.25" x14ac:dyDescent="0.2">
      <c r="A32" s="438" t="s">
        <v>27</v>
      </c>
      <c r="B32" s="442" t="s">
        <v>580</v>
      </c>
    </row>
    <row r="33" spans="1:2" ht="25.5" x14ac:dyDescent="0.2">
      <c r="A33" s="438" t="s">
        <v>108</v>
      </c>
      <c r="B33" s="442" t="s">
        <v>581</v>
      </c>
    </row>
    <row r="34" spans="1:2" ht="38.25" x14ac:dyDescent="0.2">
      <c r="A34" s="438" t="s">
        <v>107</v>
      </c>
      <c r="B34" s="442" t="s">
        <v>582</v>
      </c>
    </row>
    <row r="35" spans="1:2" ht="15.75" thickBot="1" x14ac:dyDescent="0.3">
      <c r="A35" s="138" t="s">
        <v>99</v>
      </c>
      <c r="B35" s="443">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21"/>
  <sheetViews>
    <sheetView zoomScaleNormal="100" workbookViewId="0">
      <selection activeCell="B34" sqref="B34"/>
    </sheetView>
  </sheetViews>
  <sheetFormatPr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508" t="s">
        <v>405</v>
      </c>
      <c r="B1" s="509"/>
      <c r="D1" s="505" t="s">
        <v>421</v>
      </c>
      <c r="E1" s="506"/>
      <c r="F1" s="506"/>
      <c r="G1" s="506"/>
      <c r="H1" s="506"/>
      <c r="I1" s="507"/>
    </row>
    <row r="2" spans="1:9" s="5" customFormat="1" ht="38.25" customHeight="1" x14ac:dyDescent="0.2">
      <c r="A2" s="16" t="s">
        <v>23</v>
      </c>
      <c r="B2" s="46"/>
      <c r="D2" s="132" t="s">
        <v>23</v>
      </c>
      <c r="E2" s="270" t="s">
        <v>0</v>
      </c>
      <c r="F2" s="270" t="s">
        <v>2</v>
      </c>
      <c r="G2" s="270" t="s">
        <v>1</v>
      </c>
      <c r="H2" s="270" t="s">
        <v>3</v>
      </c>
      <c r="I2" s="277" t="s">
        <v>93</v>
      </c>
    </row>
    <row r="3" spans="1:9" s="5" customFormat="1" ht="12.75" customHeight="1" x14ac:dyDescent="0.2">
      <c r="A3" s="30" t="s">
        <v>33</v>
      </c>
      <c r="B3" s="83"/>
      <c r="D3" s="120" t="s">
        <v>123</v>
      </c>
      <c r="E3" s="7"/>
      <c r="F3" s="7"/>
      <c r="G3" s="7"/>
      <c r="H3" s="7"/>
      <c r="I3" s="32">
        <f>SUM(E3:H3)</f>
        <v>0</v>
      </c>
    </row>
    <row r="4" spans="1:9" s="5" customFormat="1" ht="12.75" customHeight="1" thickBot="1" x14ac:dyDescent="0.25">
      <c r="A4" s="30" t="s">
        <v>71</v>
      </c>
      <c r="B4" s="83"/>
      <c r="D4" s="121" t="s">
        <v>469</v>
      </c>
      <c r="E4" s="119"/>
      <c r="F4" s="119"/>
      <c r="G4" s="119"/>
      <c r="H4" s="119"/>
      <c r="I4" s="278">
        <f>SUM(E4:H4)</f>
        <v>0</v>
      </c>
    </row>
    <row r="5" spans="1:9" ht="12.75" customHeight="1" x14ac:dyDescent="0.2">
      <c r="A5" s="206" t="s">
        <v>127</v>
      </c>
      <c r="B5" s="279"/>
    </row>
    <row r="6" spans="1:9" ht="12.75" customHeight="1" x14ac:dyDescent="0.2">
      <c r="A6" s="206" t="s">
        <v>26</v>
      </c>
      <c r="B6" s="279"/>
    </row>
    <row r="7" spans="1:9" ht="12.75" customHeight="1" x14ac:dyDescent="0.2">
      <c r="A7" s="206" t="s">
        <v>32</v>
      </c>
      <c r="B7" s="279"/>
    </row>
    <row r="8" spans="1:9" ht="25.5" customHeight="1" x14ac:dyDescent="0.2">
      <c r="A8" s="206" t="s">
        <v>31</v>
      </c>
      <c r="B8" s="279"/>
    </row>
    <row r="9" spans="1:9" ht="25.5" customHeight="1" x14ac:dyDescent="0.2">
      <c r="A9" s="209" t="s">
        <v>27</v>
      </c>
      <c r="B9" s="279"/>
    </row>
    <row r="10" spans="1:9" ht="15.75" thickBot="1" x14ac:dyDescent="0.3">
      <c r="A10" s="138" t="s">
        <v>99</v>
      </c>
      <c r="B10" s="139"/>
    </row>
    <row r="11" spans="1:9" x14ac:dyDescent="0.2">
      <c r="A11" s="280" t="s">
        <v>34</v>
      </c>
      <c r="B11" s="281"/>
    </row>
    <row r="12" spans="1:9" x14ac:dyDescent="0.2">
      <c r="A12" s="280" t="s">
        <v>71</v>
      </c>
      <c r="B12" s="281"/>
    </row>
    <row r="13" spans="1:9" ht="12.75" customHeight="1" x14ac:dyDescent="0.2">
      <c r="A13" s="206" t="s">
        <v>127</v>
      </c>
      <c r="B13" s="279"/>
    </row>
    <row r="14" spans="1:9" x14ac:dyDescent="0.2">
      <c r="A14" s="206" t="s">
        <v>26</v>
      </c>
      <c r="B14" s="279"/>
    </row>
    <row r="15" spans="1:9" x14ac:dyDescent="0.2">
      <c r="A15" s="206" t="s">
        <v>32</v>
      </c>
      <c r="B15" s="279"/>
    </row>
    <row r="16" spans="1:9" ht="25.5" x14ac:dyDescent="0.2">
      <c r="A16" s="206" t="s">
        <v>31</v>
      </c>
      <c r="B16" s="279"/>
    </row>
    <row r="17" spans="1:2" ht="25.5" x14ac:dyDescent="0.2">
      <c r="A17" s="209" t="s">
        <v>27</v>
      </c>
      <c r="B17" s="279"/>
    </row>
    <row r="18" spans="1:2" ht="15.75" thickBot="1" x14ac:dyDescent="0.3">
      <c r="A18" s="138" t="s">
        <v>99</v>
      </c>
      <c r="B18" s="139"/>
    </row>
    <row r="19" spans="1:2" ht="15" x14ac:dyDescent="0.25">
      <c r="A19" s="142"/>
      <c r="B19" s="91"/>
    </row>
    <row r="20" spans="1:2" s="56" customFormat="1" ht="15" customHeight="1" x14ac:dyDescent="0.2">
      <c r="A20" s="510" t="s">
        <v>111</v>
      </c>
      <c r="B20" s="510"/>
    </row>
    <row r="21" spans="1:2" s="56" customFormat="1" ht="15" customHeight="1" x14ac:dyDescent="0.2">
      <c r="A21" s="510"/>
      <c r="B21" s="510"/>
    </row>
  </sheetData>
  <mergeCells count="3">
    <mergeCell ref="A1:B1"/>
    <mergeCell ref="A20:B21"/>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34"/>
  <sheetViews>
    <sheetView workbookViewId="0">
      <selection sqref="A1:B1"/>
    </sheetView>
  </sheetViews>
  <sheetFormatPr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508" t="s">
        <v>719</v>
      </c>
      <c r="B1" s="509"/>
      <c r="D1" s="505" t="s">
        <v>420</v>
      </c>
      <c r="E1" s="506"/>
      <c r="F1" s="506"/>
      <c r="G1" s="506"/>
      <c r="H1" s="506"/>
      <c r="I1" s="507"/>
    </row>
    <row r="2" spans="1:9" s="5" customFormat="1" ht="38.25" customHeight="1" x14ac:dyDescent="0.2">
      <c r="A2" s="16" t="s">
        <v>513</v>
      </c>
      <c r="B2" s="46"/>
      <c r="D2" s="132" t="s">
        <v>513</v>
      </c>
      <c r="E2" s="270" t="s">
        <v>0</v>
      </c>
      <c r="F2" s="270" t="s">
        <v>2</v>
      </c>
      <c r="G2" s="270" t="s">
        <v>1</v>
      </c>
      <c r="H2" s="270" t="s">
        <v>3</v>
      </c>
      <c r="I2" s="277" t="s">
        <v>93</v>
      </c>
    </row>
    <row r="3" spans="1:9" s="5" customFormat="1" x14ac:dyDescent="0.2">
      <c r="A3" s="30" t="s">
        <v>33</v>
      </c>
      <c r="B3" s="386" t="s">
        <v>527</v>
      </c>
      <c r="D3" s="120" t="s">
        <v>123</v>
      </c>
      <c r="E3" s="7">
        <v>2</v>
      </c>
      <c r="F3" s="7"/>
      <c r="G3" s="7"/>
      <c r="H3" s="7"/>
      <c r="I3" s="32">
        <f>SUM(E3:H3)</f>
        <v>2</v>
      </c>
    </row>
    <row r="4" spans="1:9" s="5" customFormat="1" ht="13.5" thickBot="1" x14ac:dyDescent="0.25">
      <c r="A4" s="30" t="s">
        <v>71</v>
      </c>
      <c r="B4" s="386" t="s">
        <v>528</v>
      </c>
      <c r="D4" s="121" t="s">
        <v>469</v>
      </c>
      <c r="E4" s="119">
        <v>26</v>
      </c>
      <c r="F4" s="119"/>
      <c r="G4" s="119"/>
      <c r="H4" s="119"/>
      <c r="I4" s="278">
        <f>SUM(E4:H4)</f>
        <v>26</v>
      </c>
    </row>
    <row r="5" spans="1:9" ht="25.5" x14ac:dyDescent="0.2">
      <c r="A5" s="19" t="s">
        <v>35</v>
      </c>
      <c r="B5" s="387" t="s">
        <v>529</v>
      </c>
    </row>
    <row r="6" spans="1:9" x14ac:dyDescent="0.2">
      <c r="A6" s="19" t="s">
        <v>26</v>
      </c>
      <c r="B6" s="388">
        <v>36770</v>
      </c>
    </row>
    <row r="7" spans="1:9" x14ac:dyDescent="0.2">
      <c r="A7" s="19" t="s">
        <v>32</v>
      </c>
      <c r="B7" s="389">
        <v>6</v>
      </c>
    </row>
    <row r="8" spans="1:9" ht="25.5" x14ac:dyDescent="0.2">
      <c r="A8" s="19" t="s">
        <v>31</v>
      </c>
      <c r="B8" s="389" t="s">
        <v>530</v>
      </c>
    </row>
    <row r="9" spans="1:9" ht="127.5" x14ac:dyDescent="0.2">
      <c r="A9" s="19" t="s">
        <v>27</v>
      </c>
      <c r="B9" s="387" t="s">
        <v>531</v>
      </c>
      <c r="D9" s="77"/>
    </row>
    <row r="10" spans="1:9" ht="13.5" thickBot="1" x14ac:dyDescent="0.25">
      <c r="A10" s="75" t="s">
        <v>99</v>
      </c>
      <c r="B10" s="390" t="s">
        <v>532</v>
      </c>
    </row>
    <row r="11" spans="1:9" x14ac:dyDescent="0.2">
      <c r="A11" s="30" t="s">
        <v>34</v>
      </c>
      <c r="B11" s="386" t="s">
        <v>533</v>
      </c>
    </row>
    <row r="12" spans="1:9" x14ac:dyDescent="0.2">
      <c r="A12" s="30" t="s">
        <v>71</v>
      </c>
      <c r="B12" s="386" t="s">
        <v>534</v>
      </c>
    </row>
    <row r="13" spans="1:9" ht="25.5" x14ac:dyDescent="0.2">
      <c r="A13" s="19" t="s">
        <v>35</v>
      </c>
      <c r="B13" s="387" t="s">
        <v>535</v>
      </c>
    </row>
    <row r="14" spans="1:9" x14ac:dyDescent="0.2">
      <c r="A14" s="19" t="s">
        <v>26</v>
      </c>
      <c r="B14" s="389">
        <v>2006</v>
      </c>
    </row>
    <row r="15" spans="1:9" x14ac:dyDescent="0.2">
      <c r="A15" s="19" t="s">
        <v>32</v>
      </c>
      <c r="B15" s="389">
        <v>6</v>
      </c>
    </row>
    <row r="16" spans="1:9" ht="25.5" x14ac:dyDescent="0.2">
      <c r="A16" s="19" t="s">
        <v>31</v>
      </c>
      <c r="B16" s="389" t="s">
        <v>530</v>
      </c>
    </row>
    <row r="17" spans="1:4" ht="51" x14ac:dyDescent="0.2">
      <c r="A17" s="19" t="s">
        <v>27</v>
      </c>
      <c r="B17" s="387" t="s">
        <v>536</v>
      </c>
      <c r="D17" s="77"/>
    </row>
    <row r="18" spans="1:4" ht="13.5" thickBot="1" x14ac:dyDescent="0.25">
      <c r="A18" s="159" t="s">
        <v>99</v>
      </c>
      <c r="B18" s="390" t="s">
        <v>537</v>
      </c>
    </row>
    <row r="34" spans="2:2" x14ac:dyDescent="0.2">
      <c r="B34" s="143"/>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7"/>
  <sheetViews>
    <sheetView workbookViewId="0">
      <selection activeCell="A15" sqref="A15"/>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495" t="s">
        <v>564</v>
      </c>
      <c r="B1" s="496"/>
      <c r="C1" s="496"/>
      <c r="D1" s="496"/>
      <c r="E1" s="496"/>
      <c r="F1" s="496"/>
      <c r="G1" s="496"/>
      <c r="H1" s="496"/>
      <c r="I1" s="496"/>
      <c r="J1" s="498"/>
    </row>
    <row r="2" spans="1:10" s="5" customFormat="1" ht="38.25" customHeight="1" x14ac:dyDescent="0.2">
      <c r="A2" s="16" t="s">
        <v>513</v>
      </c>
      <c r="B2" s="8"/>
      <c r="C2" s="503" t="s">
        <v>63</v>
      </c>
      <c r="D2" s="503"/>
      <c r="E2" s="503"/>
      <c r="F2" s="503" t="s">
        <v>64</v>
      </c>
      <c r="G2" s="503"/>
      <c r="H2" s="503"/>
      <c r="I2" s="512" t="s">
        <v>65</v>
      </c>
      <c r="J2" s="514" t="s">
        <v>4</v>
      </c>
    </row>
    <row r="3" spans="1:10" s="5" customFormat="1" ht="25.5" x14ac:dyDescent="0.2">
      <c r="A3" s="16"/>
      <c r="B3" s="8"/>
      <c r="C3" s="105" t="s">
        <v>67</v>
      </c>
      <c r="D3" s="105" t="s">
        <v>148</v>
      </c>
      <c r="E3" s="105" t="s">
        <v>149</v>
      </c>
      <c r="F3" s="105" t="s">
        <v>67</v>
      </c>
      <c r="G3" s="255" t="s">
        <v>148</v>
      </c>
      <c r="H3" s="105" t="s">
        <v>149</v>
      </c>
      <c r="I3" s="513"/>
      <c r="J3" s="515"/>
    </row>
    <row r="4" spans="1:10" s="2" customFormat="1" ht="25.5" x14ac:dyDescent="0.2">
      <c r="A4" s="17" t="s">
        <v>10</v>
      </c>
      <c r="B4" s="13" t="s">
        <v>9</v>
      </c>
      <c r="C4" s="511"/>
      <c r="D4" s="511"/>
      <c r="E4" s="511"/>
      <c r="F4" s="511"/>
      <c r="G4" s="511"/>
      <c r="H4" s="511"/>
      <c r="I4" s="511"/>
      <c r="J4" s="18"/>
    </row>
    <row r="5" spans="1:10" x14ac:dyDescent="0.2">
      <c r="A5" s="19" t="s">
        <v>5</v>
      </c>
      <c r="B5" s="10" t="s">
        <v>8</v>
      </c>
      <c r="C5" s="11"/>
      <c r="D5" s="11"/>
      <c r="E5" s="11"/>
      <c r="F5" s="11">
        <v>69</v>
      </c>
      <c r="G5" s="11">
        <v>3</v>
      </c>
      <c r="H5" s="11"/>
      <c r="I5" s="11">
        <v>1</v>
      </c>
      <c r="J5" s="20">
        <f>SUM(C5:I5)</f>
        <v>73</v>
      </c>
    </row>
    <row r="6" spans="1:10" x14ac:dyDescent="0.2">
      <c r="A6" s="19" t="s">
        <v>11</v>
      </c>
      <c r="B6" s="12" t="s">
        <v>6</v>
      </c>
      <c r="C6" s="11"/>
      <c r="D6" s="11">
        <v>3</v>
      </c>
      <c r="E6" s="11"/>
      <c r="F6" s="11"/>
      <c r="G6" s="11"/>
      <c r="H6" s="11"/>
      <c r="I6" s="11">
        <v>9</v>
      </c>
      <c r="J6" s="20">
        <f t="shared" ref="J6:J14" si="0">SUM(C6:I6)</f>
        <v>12</v>
      </c>
    </row>
    <row r="7" spans="1:10" ht="25.5" x14ac:dyDescent="0.2">
      <c r="A7" s="19" t="s">
        <v>12</v>
      </c>
      <c r="B7" s="12">
        <v>41.43</v>
      </c>
      <c r="C7" s="11"/>
      <c r="D7" s="11"/>
      <c r="E7" s="11"/>
      <c r="F7" s="11"/>
      <c r="G7" s="11"/>
      <c r="H7" s="11"/>
      <c r="I7" s="11"/>
      <c r="J7" s="20">
        <f t="shared" si="0"/>
        <v>0</v>
      </c>
    </row>
    <row r="8" spans="1:10" ht="25.5" x14ac:dyDescent="0.2">
      <c r="A8" s="19" t="s">
        <v>13</v>
      </c>
      <c r="B8" s="12" t="s">
        <v>7</v>
      </c>
      <c r="C8" s="11">
        <v>3</v>
      </c>
      <c r="D8" s="11"/>
      <c r="E8" s="11"/>
      <c r="F8" s="11"/>
      <c r="G8" s="11"/>
      <c r="H8" s="11"/>
      <c r="I8" s="11"/>
      <c r="J8" s="20">
        <f t="shared" si="0"/>
        <v>3</v>
      </c>
    </row>
    <row r="9" spans="1:10" s="56" customFormat="1" ht="25.5" x14ac:dyDescent="0.2">
      <c r="A9" s="183" t="s">
        <v>14</v>
      </c>
      <c r="B9" s="431" t="s">
        <v>20</v>
      </c>
      <c r="C9" s="133">
        <v>11</v>
      </c>
      <c r="D9" s="133">
        <v>1</v>
      </c>
      <c r="E9" s="133">
        <v>2</v>
      </c>
      <c r="F9" s="133">
        <v>9</v>
      </c>
      <c r="G9" s="133">
        <v>6</v>
      </c>
      <c r="H9" s="133"/>
      <c r="I9" s="133">
        <v>10</v>
      </c>
      <c r="J9" s="76">
        <f t="shared" si="0"/>
        <v>39</v>
      </c>
    </row>
    <row r="10" spans="1:10" x14ac:dyDescent="0.2">
      <c r="A10" s="19" t="s">
        <v>15</v>
      </c>
      <c r="B10" s="12">
        <v>62.65</v>
      </c>
      <c r="C10" s="11">
        <v>5</v>
      </c>
      <c r="D10" s="11">
        <v>2</v>
      </c>
      <c r="E10" s="11"/>
      <c r="F10" s="11"/>
      <c r="G10" s="11"/>
      <c r="H10" s="11"/>
      <c r="I10" s="11"/>
      <c r="J10" s="20">
        <f t="shared" si="0"/>
        <v>7</v>
      </c>
    </row>
    <row r="11" spans="1:10" ht="25.5" x14ac:dyDescent="0.2">
      <c r="A11" s="19" t="s">
        <v>16</v>
      </c>
      <c r="B11" s="12">
        <v>68</v>
      </c>
      <c r="C11" s="11"/>
      <c r="D11" s="11"/>
      <c r="E11" s="11"/>
      <c r="F11" s="11"/>
      <c r="G11" s="11"/>
      <c r="H11" s="11"/>
      <c r="I11" s="11">
        <v>7</v>
      </c>
      <c r="J11" s="20">
        <f t="shared" si="0"/>
        <v>7</v>
      </c>
    </row>
    <row r="12" spans="1:10" ht="25.5" x14ac:dyDescent="0.2">
      <c r="A12" s="19" t="s">
        <v>17</v>
      </c>
      <c r="B12" s="12">
        <v>74.75</v>
      </c>
      <c r="C12" s="11">
        <v>6</v>
      </c>
      <c r="D12" s="11">
        <v>2</v>
      </c>
      <c r="E12" s="11"/>
      <c r="F12" s="11"/>
      <c r="G12" s="11">
        <v>3</v>
      </c>
      <c r="H12" s="11"/>
      <c r="I12" s="11"/>
      <c r="J12" s="20">
        <f t="shared" si="0"/>
        <v>11</v>
      </c>
    </row>
    <row r="13" spans="1:10" ht="25.5" x14ac:dyDescent="0.2">
      <c r="A13" s="19" t="s">
        <v>18</v>
      </c>
      <c r="B13" s="12">
        <v>77</v>
      </c>
      <c r="C13" s="11"/>
      <c r="D13" s="11"/>
      <c r="E13" s="11"/>
      <c r="F13" s="11"/>
      <c r="G13" s="11"/>
      <c r="H13" s="11"/>
      <c r="I13" s="11">
        <v>2</v>
      </c>
      <c r="J13" s="20">
        <f t="shared" si="0"/>
        <v>2</v>
      </c>
    </row>
    <row r="14" spans="1:10" ht="25.5" x14ac:dyDescent="0.2">
      <c r="A14" s="19" t="s">
        <v>19</v>
      </c>
      <c r="B14" s="12">
        <v>81.819999999999993</v>
      </c>
      <c r="C14" s="11">
        <v>13</v>
      </c>
      <c r="D14" s="11"/>
      <c r="E14" s="11"/>
      <c r="F14" s="11"/>
      <c r="G14" s="11"/>
      <c r="H14" s="11"/>
      <c r="I14" s="11">
        <v>15</v>
      </c>
      <c r="J14" s="20">
        <f t="shared" si="0"/>
        <v>28</v>
      </c>
    </row>
    <row r="15" spans="1:10" ht="13.5" thickBot="1" x14ac:dyDescent="0.25">
      <c r="A15" s="27" t="s">
        <v>4</v>
      </c>
      <c r="B15" s="28"/>
      <c r="C15" s="29">
        <f>SUM(C5:C14)</f>
        <v>38</v>
      </c>
      <c r="D15" s="29">
        <f t="shared" ref="D15:J15" si="1">SUM(D5:D14)</f>
        <v>8</v>
      </c>
      <c r="E15" s="29">
        <f t="shared" si="1"/>
        <v>2</v>
      </c>
      <c r="F15" s="29">
        <f t="shared" si="1"/>
        <v>78</v>
      </c>
      <c r="G15" s="29">
        <f t="shared" si="1"/>
        <v>12</v>
      </c>
      <c r="H15" s="29">
        <f t="shared" si="1"/>
        <v>0</v>
      </c>
      <c r="I15" s="29">
        <f t="shared" si="1"/>
        <v>44</v>
      </c>
      <c r="J15" s="21">
        <f t="shared" si="1"/>
        <v>182</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7"/>
  <sheetViews>
    <sheetView workbookViewId="0">
      <selection activeCell="A15" sqref="A15"/>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495" t="s">
        <v>565</v>
      </c>
      <c r="B1" s="496"/>
      <c r="C1" s="496"/>
      <c r="D1" s="496"/>
      <c r="E1" s="496"/>
      <c r="F1" s="496"/>
      <c r="G1" s="496"/>
      <c r="H1" s="496"/>
      <c r="I1" s="496"/>
      <c r="J1" s="496"/>
      <c r="K1" s="498"/>
    </row>
    <row r="2" spans="1:11" s="5" customFormat="1" ht="38.25" customHeight="1" x14ac:dyDescent="0.2">
      <c r="A2" s="16" t="s">
        <v>513</v>
      </c>
      <c r="B2" s="8"/>
      <c r="C2" s="503" t="s">
        <v>63</v>
      </c>
      <c r="D2" s="503"/>
      <c r="E2" s="503"/>
      <c r="F2" s="503" t="s">
        <v>64</v>
      </c>
      <c r="G2" s="503"/>
      <c r="H2" s="503"/>
      <c r="I2" s="512" t="s">
        <v>65</v>
      </c>
      <c r="J2" s="518" t="s">
        <v>4</v>
      </c>
      <c r="K2" s="520" t="s">
        <v>66</v>
      </c>
    </row>
    <row r="3" spans="1:11" s="5" customFormat="1" ht="30.75" customHeight="1" x14ac:dyDescent="0.2">
      <c r="A3" s="16"/>
      <c r="B3" s="8"/>
      <c r="C3" s="255" t="s">
        <v>67</v>
      </c>
      <c r="D3" s="255" t="s">
        <v>148</v>
      </c>
      <c r="E3" s="255" t="s">
        <v>149</v>
      </c>
      <c r="F3" s="255" t="s">
        <v>67</v>
      </c>
      <c r="G3" s="255" t="s">
        <v>148</v>
      </c>
      <c r="H3" s="255" t="s">
        <v>149</v>
      </c>
      <c r="I3" s="513"/>
      <c r="J3" s="519"/>
      <c r="K3" s="521"/>
    </row>
    <row r="4" spans="1:11" customFormat="1" ht="26.25" x14ac:dyDescent="0.25">
      <c r="A4" s="17" t="s">
        <v>10</v>
      </c>
      <c r="B4" s="13" t="s">
        <v>9</v>
      </c>
      <c r="C4" s="485"/>
      <c r="D4" s="486"/>
      <c r="E4" s="486"/>
      <c r="F4" s="486"/>
      <c r="G4" s="486"/>
      <c r="H4" s="486"/>
      <c r="I4" s="517"/>
      <c r="J4" s="40"/>
      <c r="K4" s="41"/>
    </row>
    <row r="5" spans="1:11" customFormat="1" ht="15" x14ac:dyDescent="0.25">
      <c r="A5" s="19" t="s">
        <v>5</v>
      </c>
      <c r="B5" s="10" t="s">
        <v>8</v>
      </c>
      <c r="C5" s="11"/>
      <c r="D5" s="11"/>
      <c r="E5" s="11"/>
      <c r="F5" s="11">
        <v>2241</v>
      </c>
      <c r="G5" s="11">
        <v>17</v>
      </c>
      <c r="H5" s="11"/>
      <c r="I5" s="11">
        <v>28</v>
      </c>
      <c r="J5" s="15">
        <f>SUM(C5:I5)</f>
        <v>2286</v>
      </c>
      <c r="K5" s="39"/>
    </row>
    <row r="6" spans="1:11" customFormat="1" ht="15" x14ac:dyDescent="0.25">
      <c r="A6" s="19" t="s">
        <v>11</v>
      </c>
      <c r="B6" s="12" t="s">
        <v>6</v>
      </c>
      <c r="C6" s="11"/>
      <c r="D6" s="11">
        <v>41</v>
      </c>
      <c r="E6" s="11"/>
      <c r="F6" s="11"/>
      <c r="G6" s="11"/>
      <c r="H6" s="11"/>
      <c r="I6" s="11">
        <v>345</v>
      </c>
      <c r="J6" s="15">
        <f t="shared" ref="J6:J14" si="0">SUM(C6:I6)</f>
        <v>386</v>
      </c>
      <c r="K6" s="39"/>
    </row>
    <row r="7" spans="1:11" customFormat="1" ht="26.25" x14ac:dyDescent="0.25">
      <c r="A7" s="19" t="s">
        <v>12</v>
      </c>
      <c r="B7" s="12">
        <v>41.43</v>
      </c>
      <c r="C7" s="11"/>
      <c r="D7" s="11"/>
      <c r="E7" s="11"/>
      <c r="F7" s="11"/>
      <c r="G7" s="11"/>
      <c r="H7" s="11"/>
      <c r="I7" s="11"/>
      <c r="J7" s="15">
        <f t="shared" si="0"/>
        <v>0</v>
      </c>
      <c r="K7" s="39"/>
    </row>
    <row r="8" spans="1:11" customFormat="1" ht="26.25" x14ac:dyDescent="0.25">
      <c r="A8" s="19" t="s">
        <v>13</v>
      </c>
      <c r="B8" s="12" t="s">
        <v>7</v>
      </c>
      <c r="C8" s="11">
        <v>169</v>
      </c>
      <c r="D8" s="11"/>
      <c r="E8" s="11"/>
      <c r="F8" s="11"/>
      <c r="G8" s="11"/>
      <c r="H8" s="11"/>
      <c r="I8" s="11"/>
      <c r="J8" s="15">
        <f t="shared" si="0"/>
        <v>169</v>
      </c>
      <c r="K8" s="39"/>
    </row>
    <row r="9" spans="1:11" customFormat="1" ht="26.25" x14ac:dyDescent="0.25">
      <c r="A9" s="19" t="s">
        <v>14</v>
      </c>
      <c r="B9" s="12" t="s">
        <v>20</v>
      </c>
      <c r="C9" s="11">
        <v>143</v>
      </c>
      <c r="D9" s="11">
        <v>9</v>
      </c>
      <c r="E9" s="11">
        <v>18</v>
      </c>
      <c r="F9" s="11">
        <v>400</v>
      </c>
      <c r="G9" s="11">
        <v>83</v>
      </c>
      <c r="H9" s="11"/>
      <c r="I9" s="11">
        <v>446</v>
      </c>
      <c r="J9" s="15">
        <f t="shared" si="0"/>
        <v>1099</v>
      </c>
      <c r="K9" s="39"/>
    </row>
    <row r="10" spans="1:11" customFormat="1" ht="15" x14ac:dyDescent="0.25">
      <c r="A10" s="19" t="s">
        <v>15</v>
      </c>
      <c r="B10" s="12">
        <v>62.65</v>
      </c>
      <c r="C10" s="11">
        <v>27</v>
      </c>
      <c r="D10" s="11">
        <v>156</v>
      </c>
      <c r="E10" s="11">
        <v>37</v>
      </c>
      <c r="F10" s="11"/>
      <c r="G10" s="11"/>
      <c r="H10" s="11"/>
      <c r="I10" s="11"/>
      <c r="J10" s="15">
        <f t="shared" si="0"/>
        <v>220</v>
      </c>
      <c r="K10" s="39"/>
    </row>
    <row r="11" spans="1:11" customFormat="1" ht="26.25" x14ac:dyDescent="0.25">
      <c r="A11" s="19" t="s">
        <v>16</v>
      </c>
      <c r="B11" s="12">
        <v>68</v>
      </c>
      <c r="C11" s="11"/>
      <c r="D11" s="11"/>
      <c r="E11" s="11"/>
      <c r="F11" s="11"/>
      <c r="G11" s="11"/>
      <c r="H11" s="11"/>
      <c r="I11" s="11">
        <v>192</v>
      </c>
      <c r="J11" s="15">
        <f t="shared" si="0"/>
        <v>192</v>
      </c>
      <c r="K11" s="39"/>
    </row>
    <row r="12" spans="1:11" customFormat="1" ht="26.25" x14ac:dyDescent="0.25">
      <c r="A12" s="19" t="s">
        <v>17</v>
      </c>
      <c r="B12" s="12">
        <v>74.75</v>
      </c>
      <c r="C12" s="11">
        <v>454</v>
      </c>
      <c r="D12" s="11">
        <v>64</v>
      </c>
      <c r="E12" s="11"/>
      <c r="F12" s="11"/>
      <c r="G12" s="11">
        <v>254</v>
      </c>
      <c r="H12" s="11"/>
      <c r="I12" s="11"/>
      <c r="J12" s="15">
        <f t="shared" si="0"/>
        <v>772</v>
      </c>
      <c r="K12" s="39"/>
    </row>
    <row r="13" spans="1:11" customFormat="1" ht="26.25" x14ac:dyDescent="0.25">
      <c r="A13" s="19" t="s">
        <v>18</v>
      </c>
      <c r="B13" s="12">
        <v>77</v>
      </c>
      <c r="C13" s="11"/>
      <c r="D13" s="11"/>
      <c r="E13" s="11"/>
      <c r="F13" s="11"/>
      <c r="G13" s="11"/>
      <c r="H13" s="11"/>
      <c r="I13" s="11">
        <v>106</v>
      </c>
      <c r="J13" s="15">
        <f t="shared" si="0"/>
        <v>106</v>
      </c>
      <c r="K13" s="39"/>
    </row>
    <row r="14" spans="1:11" customFormat="1" ht="26.25" x14ac:dyDescent="0.25">
      <c r="A14" s="19" t="s">
        <v>19</v>
      </c>
      <c r="B14" s="12">
        <v>81.819999999999993</v>
      </c>
      <c r="C14" s="11">
        <v>92</v>
      </c>
      <c r="D14" s="11"/>
      <c r="E14" s="11"/>
      <c r="F14" s="11"/>
      <c r="G14" s="11">
        <v>6</v>
      </c>
      <c r="H14" s="11"/>
      <c r="I14" s="11">
        <v>404</v>
      </c>
      <c r="J14" s="15">
        <f t="shared" si="0"/>
        <v>502</v>
      </c>
      <c r="K14" s="39"/>
    </row>
    <row r="15" spans="1:11" customFormat="1" ht="15.75" thickBot="1" x14ac:dyDescent="0.3">
      <c r="A15" s="27" t="s">
        <v>4</v>
      </c>
      <c r="B15" s="28"/>
      <c r="C15" s="29">
        <f>SUM(C5:C14)</f>
        <v>885</v>
      </c>
      <c r="D15" s="29">
        <f t="shared" ref="D15:J15" si="1">SUM(D5:D14)</f>
        <v>270</v>
      </c>
      <c r="E15" s="29">
        <f t="shared" si="1"/>
        <v>55</v>
      </c>
      <c r="F15" s="29">
        <f t="shared" si="1"/>
        <v>2641</v>
      </c>
      <c r="G15" s="29">
        <f t="shared" si="1"/>
        <v>360</v>
      </c>
      <c r="H15" s="29">
        <f t="shared" si="1"/>
        <v>0</v>
      </c>
      <c r="I15" s="29">
        <f t="shared" si="1"/>
        <v>1521</v>
      </c>
      <c r="J15" s="29">
        <f t="shared" si="1"/>
        <v>5732</v>
      </c>
      <c r="K15" s="29"/>
    </row>
    <row r="17" spans="1:11" ht="30" customHeight="1" x14ac:dyDescent="0.2">
      <c r="A17" s="516" t="s">
        <v>514</v>
      </c>
      <c r="B17" s="516"/>
      <c r="C17" s="516"/>
      <c r="D17" s="516"/>
      <c r="E17" s="516"/>
      <c r="F17" s="516"/>
      <c r="G17" s="516"/>
      <c r="H17" s="516"/>
      <c r="I17" s="516"/>
      <c r="J17" s="516"/>
      <c r="K17" s="516"/>
    </row>
  </sheetData>
  <mergeCells count="8">
    <mergeCell ref="A17:K1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workbookViewId="0">
      <selection activeCell="B115" sqref="B115"/>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22" t="s">
        <v>406</v>
      </c>
      <c r="B1" s="523"/>
      <c r="C1" s="523"/>
      <c r="D1" s="523"/>
      <c r="E1" s="523"/>
      <c r="F1" s="523"/>
      <c r="G1" s="523"/>
      <c r="H1" s="523"/>
      <c r="I1" s="523"/>
      <c r="J1" s="523"/>
      <c r="K1" s="524"/>
    </row>
    <row r="2" spans="1:11" s="5" customFormat="1" ht="38.25" customHeight="1" x14ac:dyDescent="0.2">
      <c r="A2" s="16" t="s">
        <v>513</v>
      </c>
      <c r="B2" s="8"/>
      <c r="C2" s="503" t="s">
        <v>0</v>
      </c>
      <c r="D2" s="503"/>
      <c r="E2" s="503" t="s">
        <v>2</v>
      </c>
      <c r="F2" s="503"/>
      <c r="G2" s="503" t="s">
        <v>1</v>
      </c>
      <c r="H2" s="503"/>
      <c r="I2" s="501" t="s">
        <v>3</v>
      </c>
      <c r="J2" s="502"/>
      <c r="K2" s="48"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517</v>
      </c>
      <c r="B4" s="9"/>
      <c r="C4" s="488"/>
      <c r="D4" s="489"/>
      <c r="E4" s="489"/>
      <c r="F4" s="489"/>
      <c r="G4" s="489"/>
      <c r="H4" s="489"/>
      <c r="I4" s="489"/>
      <c r="J4" s="489"/>
      <c r="K4" s="490"/>
    </row>
    <row r="5" spans="1:11" ht="25.5" x14ac:dyDescent="0.2">
      <c r="A5" s="17" t="s">
        <v>10</v>
      </c>
      <c r="B5" s="13" t="s">
        <v>9</v>
      </c>
      <c r="C5" s="485"/>
      <c r="D5" s="486"/>
      <c r="E5" s="486"/>
      <c r="F5" s="486"/>
      <c r="G5" s="486"/>
      <c r="H5" s="486"/>
      <c r="I5" s="486"/>
      <c r="J5" s="486"/>
      <c r="K5" s="487"/>
    </row>
    <row r="6" spans="1:11" x14ac:dyDescent="0.2">
      <c r="A6" s="19" t="s">
        <v>5</v>
      </c>
      <c r="B6" s="10" t="s">
        <v>8</v>
      </c>
      <c r="C6" s="11"/>
      <c r="D6" s="11"/>
      <c r="E6" s="11"/>
      <c r="F6" s="11"/>
      <c r="G6" s="11"/>
      <c r="H6" s="11"/>
      <c r="I6" s="133"/>
      <c r="J6" s="134"/>
      <c r="K6" s="20" t="s">
        <v>514</v>
      </c>
    </row>
    <row r="7" spans="1:11" x14ac:dyDescent="0.2">
      <c r="A7" s="19" t="s">
        <v>11</v>
      </c>
      <c r="B7" s="12" t="s">
        <v>6</v>
      </c>
      <c r="C7" s="11">
        <v>721</v>
      </c>
      <c r="D7" s="11">
        <v>294</v>
      </c>
      <c r="E7" s="11"/>
      <c r="F7" s="11"/>
      <c r="G7" s="11">
        <v>194</v>
      </c>
      <c r="H7" s="11">
        <v>260</v>
      </c>
      <c r="I7" s="133">
        <v>59</v>
      </c>
      <c r="J7" s="134">
        <v>72</v>
      </c>
      <c r="K7" s="20">
        <f t="shared" ref="K7" si="0">SUM(C7:J7)</f>
        <v>1600</v>
      </c>
    </row>
    <row r="8" spans="1:11" ht="25.5" x14ac:dyDescent="0.2">
      <c r="A8" s="19" t="s">
        <v>12</v>
      </c>
      <c r="B8" s="12">
        <v>41.43</v>
      </c>
      <c r="C8" s="11"/>
      <c r="D8" s="11"/>
      <c r="E8" s="11"/>
      <c r="F8" s="11"/>
      <c r="G8" s="11"/>
      <c r="H8" s="11"/>
      <c r="I8" s="133"/>
      <c r="J8" s="134"/>
      <c r="K8" s="20" t="s">
        <v>514</v>
      </c>
    </row>
    <row r="9" spans="1:11" ht="25.5" x14ac:dyDescent="0.2">
      <c r="A9" s="19" t="s">
        <v>13</v>
      </c>
      <c r="B9" s="12" t="s">
        <v>7</v>
      </c>
      <c r="C9" s="11"/>
      <c r="D9" s="11"/>
      <c r="E9" s="11"/>
      <c r="F9" s="11"/>
      <c r="G9" s="11"/>
      <c r="H9" s="11"/>
      <c r="I9" s="133"/>
      <c r="J9" s="134"/>
      <c r="K9" s="20" t="s">
        <v>514</v>
      </c>
    </row>
    <row r="10" spans="1:11" ht="25.5" x14ac:dyDescent="0.2">
      <c r="A10" s="19" t="s">
        <v>14</v>
      </c>
      <c r="B10" s="12" t="s">
        <v>20</v>
      </c>
      <c r="C10" s="11"/>
      <c r="D10" s="11"/>
      <c r="E10" s="11"/>
      <c r="F10" s="11"/>
      <c r="G10" s="11"/>
      <c r="H10" s="11"/>
      <c r="I10" s="133"/>
      <c r="J10" s="134"/>
      <c r="K10" s="20" t="s">
        <v>514</v>
      </c>
    </row>
    <row r="11" spans="1:11" x14ac:dyDescent="0.2">
      <c r="A11" s="19" t="s">
        <v>15</v>
      </c>
      <c r="B11" s="12">
        <v>62.65</v>
      </c>
      <c r="C11" s="11"/>
      <c r="D11" s="11"/>
      <c r="E11" s="11"/>
      <c r="F11" s="11"/>
      <c r="G11" s="11"/>
      <c r="H11" s="11"/>
      <c r="I11" s="133"/>
      <c r="J11" s="134"/>
      <c r="K11" s="20" t="s">
        <v>514</v>
      </c>
    </row>
    <row r="12" spans="1:11" ht="25.5" x14ac:dyDescent="0.2">
      <c r="A12" s="19" t="s">
        <v>16</v>
      </c>
      <c r="B12" s="12">
        <v>68</v>
      </c>
      <c r="C12" s="11"/>
      <c r="D12" s="11"/>
      <c r="E12" s="11"/>
      <c r="F12" s="11"/>
      <c r="G12" s="11"/>
      <c r="H12" s="11"/>
      <c r="I12" s="133"/>
      <c r="J12" s="134"/>
      <c r="K12" s="20" t="s">
        <v>514</v>
      </c>
    </row>
    <row r="13" spans="1:11" ht="25.5" x14ac:dyDescent="0.2">
      <c r="A13" s="19" t="s">
        <v>17</v>
      </c>
      <c r="B13" s="12">
        <v>74.75</v>
      </c>
      <c r="C13" s="11"/>
      <c r="D13" s="11"/>
      <c r="E13" s="11"/>
      <c r="F13" s="11"/>
      <c r="G13" s="11"/>
      <c r="H13" s="11"/>
      <c r="I13" s="133"/>
      <c r="J13" s="134"/>
      <c r="K13" s="20" t="s">
        <v>514</v>
      </c>
    </row>
    <row r="14" spans="1:11" x14ac:dyDescent="0.2">
      <c r="A14" s="19" t="s">
        <v>18</v>
      </c>
      <c r="B14" s="12">
        <v>77</v>
      </c>
      <c r="C14" s="11"/>
      <c r="D14" s="11"/>
      <c r="E14" s="11"/>
      <c r="F14" s="11"/>
      <c r="G14" s="11"/>
      <c r="H14" s="11"/>
      <c r="I14" s="133"/>
      <c r="J14" s="134"/>
      <c r="K14" s="20" t="s">
        <v>514</v>
      </c>
    </row>
    <row r="15" spans="1:11" x14ac:dyDescent="0.2">
      <c r="A15" s="23" t="s">
        <v>19</v>
      </c>
      <c r="B15" s="24">
        <v>81.819999999999993</v>
      </c>
      <c r="C15" s="25"/>
      <c r="D15" s="25"/>
      <c r="E15" s="25"/>
      <c r="F15" s="25"/>
      <c r="G15" s="25"/>
      <c r="H15" s="25"/>
      <c r="I15" s="135"/>
      <c r="J15" s="136"/>
      <c r="K15" s="26" t="s">
        <v>514</v>
      </c>
    </row>
    <row r="16" spans="1:11" x14ac:dyDescent="0.2">
      <c r="A16" s="124" t="s">
        <v>120</v>
      </c>
      <c r="B16" s="192" t="s">
        <v>514</v>
      </c>
      <c r="C16" s="15">
        <f>SUM(C6:C15)</f>
        <v>721</v>
      </c>
      <c r="D16" s="66">
        <f t="shared" ref="D16:J16" si="1">SUM(D6:D15)</f>
        <v>294</v>
      </c>
      <c r="E16" s="66" t="s">
        <v>550</v>
      </c>
      <c r="F16" s="66" t="s">
        <v>514</v>
      </c>
      <c r="G16" s="66">
        <f t="shared" si="1"/>
        <v>194</v>
      </c>
      <c r="H16" s="66">
        <f t="shared" si="1"/>
        <v>260</v>
      </c>
      <c r="I16" s="66">
        <f t="shared" si="1"/>
        <v>59</v>
      </c>
      <c r="J16" s="67">
        <f t="shared" si="1"/>
        <v>72</v>
      </c>
      <c r="K16" s="26">
        <f>SUM(K6:K15)</f>
        <v>1600</v>
      </c>
    </row>
    <row r="17" spans="1:11" x14ac:dyDescent="0.2">
      <c r="A17" s="183" t="s">
        <v>548</v>
      </c>
      <c r="B17" s="115" t="s">
        <v>514</v>
      </c>
      <c r="C17" s="133">
        <v>328</v>
      </c>
      <c r="D17" s="133">
        <v>124</v>
      </c>
      <c r="E17" s="133"/>
      <c r="F17" s="133"/>
      <c r="G17" s="133">
        <v>95</v>
      </c>
      <c r="H17" s="133">
        <v>134</v>
      </c>
      <c r="I17" s="133">
        <v>26</v>
      </c>
      <c r="J17" s="133">
        <v>35</v>
      </c>
      <c r="K17" s="20">
        <f t="shared" ref="K17:K18" si="2">SUM(C17:J17)</f>
        <v>742</v>
      </c>
    </row>
    <row r="18" spans="1:11" x14ac:dyDescent="0.2">
      <c r="A18" s="183" t="s">
        <v>549</v>
      </c>
      <c r="B18" s="115" t="s">
        <v>514</v>
      </c>
      <c r="C18" s="109">
        <v>29</v>
      </c>
      <c r="D18" s="109">
        <v>13</v>
      </c>
      <c r="E18" s="109"/>
      <c r="F18" s="109"/>
      <c r="G18" s="109">
        <v>16</v>
      </c>
      <c r="H18" s="109">
        <v>17</v>
      </c>
      <c r="I18" s="109">
        <v>13</v>
      </c>
      <c r="J18" s="109">
        <v>10</v>
      </c>
      <c r="K18" s="20">
        <f t="shared" si="2"/>
        <v>98</v>
      </c>
    </row>
    <row r="19" spans="1:11" s="2" customFormat="1" ht="25.5" x14ac:dyDescent="0.2">
      <c r="A19" s="108" t="s">
        <v>518</v>
      </c>
      <c r="B19" s="9"/>
      <c r="C19" s="488"/>
      <c r="D19" s="489"/>
      <c r="E19" s="489"/>
      <c r="F19" s="489"/>
      <c r="G19" s="489"/>
      <c r="H19" s="489"/>
      <c r="I19" s="489"/>
      <c r="J19" s="489"/>
      <c r="K19" s="490"/>
    </row>
    <row r="20" spans="1:11" ht="25.5" x14ac:dyDescent="0.2">
      <c r="A20" s="17" t="s">
        <v>10</v>
      </c>
      <c r="B20" s="13" t="s">
        <v>9</v>
      </c>
      <c r="C20" s="485"/>
      <c r="D20" s="486"/>
      <c r="E20" s="486"/>
      <c r="F20" s="486"/>
      <c r="G20" s="486"/>
      <c r="H20" s="486"/>
      <c r="I20" s="486"/>
      <c r="J20" s="486"/>
      <c r="K20" s="487"/>
    </row>
    <row r="21" spans="1:11" x14ac:dyDescent="0.2">
      <c r="A21" s="19" t="s">
        <v>5</v>
      </c>
      <c r="B21" s="10" t="s">
        <v>8</v>
      </c>
      <c r="C21" s="11"/>
      <c r="D21" s="11"/>
      <c r="E21" s="11"/>
      <c r="F21" s="11"/>
      <c r="G21" s="11"/>
      <c r="H21" s="11"/>
      <c r="I21" s="133"/>
      <c r="J21" s="134"/>
      <c r="K21" s="20" t="s">
        <v>514</v>
      </c>
    </row>
    <row r="22" spans="1:11" x14ac:dyDescent="0.2">
      <c r="A22" s="19" t="s">
        <v>11</v>
      </c>
      <c r="B22" s="12" t="s">
        <v>6</v>
      </c>
      <c r="C22" s="11"/>
      <c r="D22" s="11"/>
      <c r="E22" s="11"/>
      <c r="F22" s="11"/>
      <c r="G22" s="11"/>
      <c r="H22" s="11"/>
      <c r="I22" s="133"/>
      <c r="J22" s="134"/>
      <c r="K22" s="20" t="s">
        <v>514</v>
      </c>
    </row>
    <row r="23" spans="1:11" ht="25.5" x14ac:dyDescent="0.2">
      <c r="A23" s="19" t="s">
        <v>12</v>
      </c>
      <c r="B23" s="12">
        <v>41.43</v>
      </c>
      <c r="C23" s="11"/>
      <c r="D23" s="11"/>
      <c r="E23" s="11"/>
      <c r="F23" s="11"/>
      <c r="G23" s="11"/>
      <c r="H23" s="11"/>
      <c r="I23" s="133"/>
      <c r="J23" s="134"/>
      <c r="K23" s="20" t="s">
        <v>514</v>
      </c>
    </row>
    <row r="24" spans="1:11" ht="25.5" x14ac:dyDescent="0.2">
      <c r="A24" s="19" t="s">
        <v>13</v>
      </c>
      <c r="B24" s="12" t="s">
        <v>7</v>
      </c>
      <c r="C24" s="11"/>
      <c r="D24" s="11"/>
      <c r="E24" s="11"/>
      <c r="F24" s="11"/>
      <c r="G24" s="11"/>
      <c r="H24" s="11"/>
      <c r="I24" s="133"/>
      <c r="J24" s="134"/>
      <c r="K24" s="20" t="s">
        <v>514</v>
      </c>
    </row>
    <row r="25" spans="1:11" ht="25.5" x14ac:dyDescent="0.2">
      <c r="A25" s="19" t="s">
        <v>14</v>
      </c>
      <c r="B25" s="12" t="s">
        <v>20</v>
      </c>
      <c r="C25" s="11"/>
      <c r="D25" s="11"/>
      <c r="E25" s="11"/>
      <c r="F25" s="11"/>
      <c r="G25" s="11"/>
      <c r="H25" s="11"/>
      <c r="I25" s="133"/>
      <c r="J25" s="134"/>
      <c r="K25" s="20" t="s">
        <v>514</v>
      </c>
    </row>
    <row r="26" spans="1:11" x14ac:dyDescent="0.2">
      <c r="A26" s="19" t="s">
        <v>15</v>
      </c>
      <c r="B26" s="12">
        <v>62.65</v>
      </c>
      <c r="C26" s="11">
        <v>783</v>
      </c>
      <c r="D26" s="11">
        <v>341</v>
      </c>
      <c r="E26" s="11"/>
      <c r="F26" s="11"/>
      <c r="G26" s="11">
        <v>332</v>
      </c>
      <c r="H26" s="11">
        <v>511</v>
      </c>
      <c r="I26" s="133">
        <v>57</v>
      </c>
      <c r="J26" s="134">
        <v>45</v>
      </c>
      <c r="K26" s="20">
        <f t="shared" ref="K26:K123" si="3">SUM(C26:J26)</f>
        <v>2069</v>
      </c>
    </row>
    <row r="27" spans="1:11" ht="25.5" x14ac:dyDescent="0.2">
      <c r="A27" s="19" t="s">
        <v>16</v>
      </c>
      <c r="B27" s="12">
        <v>68</v>
      </c>
      <c r="C27" s="11"/>
      <c r="D27" s="11"/>
      <c r="E27" s="11"/>
      <c r="F27" s="11"/>
      <c r="G27" s="11"/>
      <c r="H27" s="11"/>
      <c r="I27" s="133"/>
      <c r="J27" s="134"/>
      <c r="K27" s="20" t="s">
        <v>514</v>
      </c>
    </row>
    <row r="28" spans="1:11" ht="25.5" x14ac:dyDescent="0.2">
      <c r="A28" s="19" t="s">
        <v>17</v>
      </c>
      <c r="B28" s="12">
        <v>74.75</v>
      </c>
      <c r="C28" s="11"/>
      <c r="D28" s="11"/>
      <c r="E28" s="11"/>
      <c r="F28" s="11"/>
      <c r="G28" s="11"/>
      <c r="H28" s="11"/>
      <c r="I28" s="133"/>
      <c r="J28" s="134"/>
      <c r="K28" s="20" t="s">
        <v>514</v>
      </c>
    </row>
    <row r="29" spans="1:11" x14ac:dyDescent="0.2">
      <c r="A29" s="19" t="s">
        <v>18</v>
      </c>
      <c r="B29" s="12">
        <v>77</v>
      </c>
      <c r="C29" s="11"/>
      <c r="D29" s="11"/>
      <c r="E29" s="11"/>
      <c r="F29" s="11"/>
      <c r="G29" s="11"/>
      <c r="H29" s="11"/>
      <c r="I29" s="133"/>
      <c r="J29" s="134"/>
      <c r="K29" s="20" t="s">
        <v>514</v>
      </c>
    </row>
    <row r="30" spans="1:11" x14ac:dyDescent="0.2">
      <c r="A30" s="23" t="s">
        <v>19</v>
      </c>
      <c r="B30" s="24">
        <v>81.819999999999993</v>
      </c>
      <c r="C30" s="25"/>
      <c r="D30" s="25"/>
      <c r="E30" s="25"/>
      <c r="F30" s="25"/>
      <c r="G30" s="25"/>
      <c r="H30" s="25"/>
      <c r="I30" s="135"/>
      <c r="J30" s="136"/>
      <c r="K30" s="26" t="s">
        <v>514</v>
      </c>
    </row>
    <row r="31" spans="1:11" x14ac:dyDescent="0.2">
      <c r="A31" s="124" t="s">
        <v>120</v>
      </c>
      <c r="B31" s="192" t="s">
        <v>514</v>
      </c>
      <c r="C31" s="15">
        <f>SUM(C21:C30)</f>
        <v>783</v>
      </c>
      <c r="D31" s="66">
        <f t="shared" ref="D31:J31" si="4">SUM(D21:D30)</f>
        <v>341</v>
      </c>
      <c r="E31" s="66" t="s">
        <v>514</v>
      </c>
      <c r="F31" s="66" t="s">
        <v>514</v>
      </c>
      <c r="G31" s="66">
        <f t="shared" si="4"/>
        <v>332</v>
      </c>
      <c r="H31" s="66">
        <f t="shared" si="4"/>
        <v>511</v>
      </c>
      <c r="I31" s="66">
        <f t="shared" si="4"/>
        <v>57</v>
      </c>
      <c r="J31" s="67">
        <f t="shared" si="4"/>
        <v>45</v>
      </c>
      <c r="K31" s="26">
        <f>SUM(K21:K30)</f>
        <v>2069</v>
      </c>
    </row>
    <row r="32" spans="1:11" x14ac:dyDescent="0.2">
      <c r="A32" s="183" t="s">
        <v>540</v>
      </c>
      <c r="B32" s="115" t="s">
        <v>514</v>
      </c>
      <c r="C32" s="133">
        <v>498</v>
      </c>
      <c r="D32" s="133">
        <v>237</v>
      </c>
      <c r="E32" s="133"/>
      <c r="F32" s="133"/>
      <c r="G32" s="133">
        <v>215</v>
      </c>
      <c r="H32" s="133">
        <v>374</v>
      </c>
      <c r="I32" s="133">
        <v>24</v>
      </c>
      <c r="J32" s="133">
        <v>26</v>
      </c>
      <c r="K32" s="20">
        <f t="shared" si="3"/>
        <v>1374</v>
      </c>
    </row>
    <row r="33" spans="1:11" x14ac:dyDescent="0.2">
      <c r="A33" s="183" t="s">
        <v>541</v>
      </c>
      <c r="B33" s="115" t="s">
        <v>514</v>
      </c>
      <c r="C33" s="109">
        <v>77</v>
      </c>
      <c r="D33" s="109">
        <v>28</v>
      </c>
      <c r="E33" s="109"/>
      <c r="F33" s="109"/>
      <c r="G33" s="109">
        <v>55</v>
      </c>
      <c r="H33" s="109">
        <v>41</v>
      </c>
      <c r="I33" s="109">
        <v>35</v>
      </c>
      <c r="J33" s="109">
        <v>22</v>
      </c>
      <c r="K33" s="20">
        <f t="shared" si="3"/>
        <v>258</v>
      </c>
    </row>
    <row r="34" spans="1:11" ht="25.5" x14ac:dyDescent="0.2">
      <c r="A34" s="108" t="s">
        <v>519</v>
      </c>
      <c r="B34" s="9"/>
      <c r="C34" s="488"/>
      <c r="D34" s="489"/>
      <c r="E34" s="489"/>
      <c r="F34" s="489"/>
      <c r="G34" s="489"/>
      <c r="H34" s="489"/>
      <c r="I34" s="489"/>
      <c r="J34" s="489"/>
      <c r="K34" s="490"/>
    </row>
    <row r="35" spans="1:11" ht="25.5" x14ac:dyDescent="0.2">
      <c r="A35" s="17" t="s">
        <v>10</v>
      </c>
      <c r="B35" s="13" t="s">
        <v>9</v>
      </c>
      <c r="C35" s="485"/>
      <c r="D35" s="486"/>
      <c r="E35" s="486"/>
      <c r="F35" s="486"/>
      <c r="G35" s="486"/>
      <c r="H35" s="486"/>
      <c r="I35" s="486"/>
      <c r="J35" s="486"/>
      <c r="K35" s="487"/>
    </row>
    <row r="36" spans="1:11" x14ac:dyDescent="0.2">
      <c r="A36" s="19" t="s">
        <v>5</v>
      </c>
      <c r="B36" s="10" t="s">
        <v>8</v>
      </c>
      <c r="C36" s="11"/>
      <c r="D36" s="11"/>
      <c r="E36" s="11"/>
      <c r="F36" s="11"/>
      <c r="G36" s="11"/>
      <c r="H36" s="11"/>
      <c r="I36" s="133"/>
      <c r="J36" s="134"/>
      <c r="K36" s="20" t="s">
        <v>514</v>
      </c>
    </row>
    <row r="37" spans="1:11" x14ac:dyDescent="0.2">
      <c r="A37" s="19" t="s">
        <v>11</v>
      </c>
      <c r="B37" s="12" t="s">
        <v>6</v>
      </c>
      <c r="C37" s="11"/>
      <c r="D37" s="11"/>
      <c r="E37" s="11"/>
      <c r="F37" s="11"/>
      <c r="G37" s="11"/>
      <c r="H37" s="11"/>
      <c r="I37" s="133"/>
      <c r="J37" s="134"/>
      <c r="K37" s="20" t="s">
        <v>514</v>
      </c>
    </row>
    <row r="38" spans="1:11" ht="25.5" x14ac:dyDescent="0.2">
      <c r="A38" s="19" t="s">
        <v>12</v>
      </c>
      <c r="B38" s="12">
        <v>41.43</v>
      </c>
      <c r="C38" s="11"/>
      <c r="D38" s="11"/>
      <c r="E38" s="11"/>
      <c r="F38" s="11"/>
      <c r="G38" s="11"/>
      <c r="H38" s="11"/>
      <c r="I38" s="133"/>
      <c r="J38" s="134"/>
      <c r="K38" s="20" t="s">
        <v>514</v>
      </c>
    </row>
    <row r="39" spans="1:11" ht="25.5" x14ac:dyDescent="0.2">
      <c r="A39" s="19" t="s">
        <v>13</v>
      </c>
      <c r="B39" s="12" t="s">
        <v>7</v>
      </c>
      <c r="C39" s="11"/>
      <c r="D39" s="11"/>
      <c r="E39" s="11"/>
      <c r="F39" s="11"/>
      <c r="G39" s="11"/>
      <c r="H39" s="11"/>
      <c r="I39" s="133"/>
      <c r="J39" s="134"/>
      <c r="K39" s="20" t="s">
        <v>514</v>
      </c>
    </row>
    <row r="40" spans="1:11" ht="25.5" x14ac:dyDescent="0.2">
      <c r="A40" s="19" t="s">
        <v>14</v>
      </c>
      <c r="B40" s="12" t="s">
        <v>20</v>
      </c>
      <c r="C40" s="11">
        <v>188</v>
      </c>
      <c r="D40" s="11">
        <v>115</v>
      </c>
      <c r="E40" s="11"/>
      <c r="F40" s="11"/>
      <c r="G40" s="11">
        <v>122</v>
      </c>
      <c r="H40" s="11">
        <v>112</v>
      </c>
      <c r="I40" s="133"/>
      <c r="J40" s="134"/>
      <c r="K40" s="20">
        <f t="shared" ref="K40:K45" si="5">SUM(C40:J40)</f>
        <v>537</v>
      </c>
    </row>
    <row r="41" spans="1:11" x14ac:dyDescent="0.2">
      <c r="A41" s="19" t="s">
        <v>15</v>
      </c>
      <c r="B41" s="12">
        <v>62.65</v>
      </c>
      <c r="C41" s="11"/>
      <c r="D41" s="11"/>
      <c r="E41" s="11"/>
      <c r="F41" s="11"/>
      <c r="G41" s="11"/>
      <c r="H41" s="11"/>
      <c r="I41" s="133"/>
      <c r="J41" s="134"/>
      <c r="K41" s="20" t="s">
        <v>514</v>
      </c>
    </row>
    <row r="42" spans="1:11" ht="25.5" x14ac:dyDescent="0.2">
      <c r="A42" s="19" t="s">
        <v>16</v>
      </c>
      <c r="B42" s="12">
        <v>68</v>
      </c>
      <c r="C42" s="11"/>
      <c r="D42" s="11"/>
      <c r="E42" s="11"/>
      <c r="F42" s="11"/>
      <c r="G42" s="11"/>
      <c r="H42" s="11"/>
      <c r="I42" s="133"/>
      <c r="J42" s="134"/>
      <c r="K42" s="20" t="s">
        <v>514</v>
      </c>
    </row>
    <row r="43" spans="1:11" ht="25.5" x14ac:dyDescent="0.2">
      <c r="A43" s="19" t="s">
        <v>17</v>
      </c>
      <c r="B43" s="12">
        <v>74.75</v>
      </c>
      <c r="C43" s="11"/>
      <c r="D43" s="11"/>
      <c r="E43" s="11"/>
      <c r="F43" s="11"/>
      <c r="G43" s="11"/>
      <c r="H43" s="11"/>
      <c r="I43" s="133"/>
      <c r="J43" s="134"/>
      <c r="K43" s="20" t="s">
        <v>514</v>
      </c>
    </row>
    <row r="44" spans="1:11" x14ac:dyDescent="0.2">
      <c r="A44" s="19" t="s">
        <v>18</v>
      </c>
      <c r="B44" s="12">
        <v>77</v>
      </c>
      <c r="C44" s="11"/>
      <c r="D44" s="11"/>
      <c r="E44" s="11"/>
      <c r="F44" s="11"/>
      <c r="G44" s="11"/>
      <c r="H44" s="11"/>
      <c r="I44" s="133"/>
      <c r="J44" s="134"/>
      <c r="K44" s="20" t="s">
        <v>514</v>
      </c>
    </row>
    <row r="45" spans="1:11" x14ac:dyDescent="0.2">
      <c r="A45" s="23" t="s">
        <v>19</v>
      </c>
      <c r="B45" s="24">
        <v>81.819999999999993</v>
      </c>
      <c r="C45" s="25">
        <v>366</v>
      </c>
      <c r="D45" s="25">
        <v>1</v>
      </c>
      <c r="E45" s="25"/>
      <c r="F45" s="25"/>
      <c r="G45" s="25">
        <v>165</v>
      </c>
      <c r="H45" s="25" t="s">
        <v>514</v>
      </c>
      <c r="I45" s="135">
        <v>19</v>
      </c>
      <c r="J45" s="136">
        <v>29</v>
      </c>
      <c r="K45" s="26">
        <f t="shared" si="5"/>
        <v>580</v>
      </c>
    </row>
    <row r="46" spans="1:11" x14ac:dyDescent="0.2">
      <c r="A46" s="124" t="s">
        <v>120</v>
      </c>
      <c r="B46" s="192" t="s">
        <v>514</v>
      </c>
      <c r="C46" s="15">
        <f>SUM(C36:C45)</f>
        <v>554</v>
      </c>
      <c r="D46" s="66">
        <f t="shared" ref="D46:J46" si="6">SUM(D36:D45)</f>
        <v>116</v>
      </c>
      <c r="E46" s="66" t="s">
        <v>514</v>
      </c>
      <c r="F46" s="66" t="s">
        <v>514</v>
      </c>
      <c r="G46" s="66">
        <f t="shared" si="6"/>
        <v>287</v>
      </c>
      <c r="H46" s="66">
        <f t="shared" si="6"/>
        <v>112</v>
      </c>
      <c r="I46" s="66">
        <f t="shared" si="6"/>
        <v>19</v>
      </c>
      <c r="J46" s="67">
        <f t="shared" si="6"/>
        <v>29</v>
      </c>
      <c r="K46" s="26">
        <f>SUM(K36:K45)</f>
        <v>1117</v>
      </c>
    </row>
    <row r="47" spans="1:11" x14ac:dyDescent="0.2">
      <c r="A47" s="183" t="s">
        <v>546</v>
      </c>
      <c r="B47" s="115" t="s">
        <v>514</v>
      </c>
      <c r="C47" s="133">
        <v>356</v>
      </c>
      <c r="D47" s="133">
        <v>73</v>
      </c>
      <c r="E47" s="133"/>
      <c r="F47" s="133"/>
      <c r="G47" s="133">
        <v>193</v>
      </c>
      <c r="H47" s="133">
        <v>63</v>
      </c>
      <c r="I47" s="133">
        <v>12</v>
      </c>
      <c r="J47" s="133">
        <v>17</v>
      </c>
      <c r="K47" s="20">
        <f t="shared" ref="K47:K48" si="7">SUM(C47:J47)</f>
        <v>714</v>
      </c>
    </row>
    <row r="48" spans="1:11" ht="13.5" thickBot="1" x14ac:dyDescent="0.25">
      <c r="A48" s="183" t="s">
        <v>547</v>
      </c>
      <c r="B48" s="115" t="s">
        <v>514</v>
      </c>
      <c r="C48" s="109">
        <v>112</v>
      </c>
      <c r="D48" s="109">
        <v>5</v>
      </c>
      <c r="E48" s="109"/>
      <c r="F48" s="109"/>
      <c r="G48" s="109">
        <v>73</v>
      </c>
      <c r="H48" s="109">
        <v>4</v>
      </c>
      <c r="I48" s="109">
        <v>3</v>
      </c>
      <c r="J48" s="109">
        <v>7</v>
      </c>
      <c r="K48" s="20">
        <f t="shared" si="7"/>
        <v>204</v>
      </c>
    </row>
    <row r="49" spans="1:11" s="6" customFormat="1" x14ac:dyDescent="0.2">
      <c r="A49" s="123" t="s">
        <v>520</v>
      </c>
      <c r="B49" s="50"/>
      <c r="C49" s="491"/>
      <c r="D49" s="492"/>
      <c r="E49" s="492"/>
      <c r="F49" s="492"/>
      <c r="G49" s="492"/>
      <c r="H49" s="492"/>
      <c r="I49" s="492"/>
      <c r="J49" s="492"/>
      <c r="K49" s="493"/>
    </row>
    <row r="50" spans="1:11" ht="30" customHeight="1" x14ac:dyDescent="0.2">
      <c r="A50" s="17" t="s">
        <v>10</v>
      </c>
      <c r="B50" s="13" t="s">
        <v>9</v>
      </c>
      <c r="C50" s="485"/>
      <c r="D50" s="486"/>
      <c r="E50" s="486"/>
      <c r="F50" s="486"/>
      <c r="G50" s="486"/>
      <c r="H50" s="486"/>
      <c r="I50" s="486"/>
      <c r="J50" s="486"/>
      <c r="K50" s="487"/>
    </row>
    <row r="51" spans="1:11" ht="12.75" customHeight="1" x14ac:dyDescent="0.2">
      <c r="A51" s="19" t="s">
        <v>5</v>
      </c>
      <c r="B51" s="10" t="s">
        <v>8</v>
      </c>
      <c r="C51" s="11"/>
      <c r="D51" s="11"/>
      <c r="E51" s="11"/>
      <c r="F51" s="11"/>
      <c r="G51" s="11"/>
      <c r="H51" s="11"/>
      <c r="I51" s="133"/>
      <c r="J51" s="134"/>
      <c r="K51" s="20" t="s">
        <v>514</v>
      </c>
    </row>
    <row r="52" spans="1:11" ht="12.75" customHeight="1" x14ac:dyDescent="0.2">
      <c r="A52" s="19" t="s">
        <v>11</v>
      </c>
      <c r="B52" s="12" t="s">
        <v>6</v>
      </c>
      <c r="C52" s="11">
        <v>501</v>
      </c>
      <c r="D52" s="11">
        <v>256</v>
      </c>
      <c r="E52" s="11"/>
      <c r="F52" s="11"/>
      <c r="G52" s="11">
        <v>144</v>
      </c>
      <c r="H52" s="11">
        <v>299</v>
      </c>
      <c r="I52" s="133">
        <v>47</v>
      </c>
      <c r="J52" s="134">
        <v>68</v>
      </c>
      <c r="K52" s="20">
        <f t="shared" ref="K52:K63" si="8">SUM(C52:J52)</f>
        <v>1315</v>
      </c>
    </row>
    <row r="53" spans="1:11" ht="25.5" customHeight="1" x14ac:dyDescent="0.2">
      <c r="A53" s="19" t="s">
        <v>12</v>
      </c>
      <c r="B53" s="12">
        <v>41.43</v>
      </c>
      <c r="C53" s="11"/>
      <c r="D53" s="11"/>
      <c r="E53" s="11"/>
      <c r="F53" s="11"/>
      <c r="G53" s="11"/>
      <c r="H53" s="11"/>
      <c r="I53" s="133"/>
      <c r="J53" s="134"/>
      <c r="K53" s="20" t="s">
        <v>514</v>
      </c>
    </row>
    <row r="54" spans="1:11" ht="25.5" x14ac:dyDescent="0.2">
      <c r="A54" s="19" t="s">
        <v>13</v>
      </c>
      <c r="B54" s="12" t="s">
        <v>7</v>
      </c>
      <c r="C54" s="11"/>
      <c r="D54" s="11"/>
      <c r="E54" s="11"/>
      <c r="F54" s="11"/>
      <c r="G54" s="11"/>
      <c r="H54" s="11"/>
      <c r="I54" s="133"/>
      <c r="J54" s="134"/>
      <c r="K54" s="20" t="s">
        <v>514</v>
      </c>
    </row>
    <row r="55" spans="1:11" ht="25.5" x14ac:dyDescent="0.2">
      <c r="A55" s="19" t="s">
        <v>14</v>
      </c>
      <c r="B55" s="12" t="s">
        <v>20</v>
      </c>
      <c r="C55" s="11"/>
      <c r="D55" s="11"/>
      <c r="E55" s="11"/>
      <c r="F55" s="11"/>
      <c r="G55" s="11"/>
      <c r="H55" s="11"/>
      <c r="I55" s="133"/>
      <c r="J55" s="134"/>
      <c r="K55" s="20" t="s">
        <v>514</v>
      </c>
    </row>
    <row r="56" spans="1:11" ht="12.75" customHeight="1" x14ac:dyDescent="0.2">
      <c r="A56" s="19" t="s">
        <v>15</v>
      </c>
      <c r="B56" s="12">
        <v>62.65</v>
      </c>
      <c r="C56" s="11"/>
      <c r="D56" s="11"/>
      <c r="E56" s="11"/>
      <c r="F56" s="11"/>
      <c r="G56" s="11"/>
      <c r="H56" s="11"/>
      <c r="I56" s="133"/>
      <c r="J56" s="134"/>
      <c r="K56" s="20" t="s">
        <v>514</v>
      </c>
    </row>
    <row r="57" spans="1:11" ht="25.5" x14ac:dyDescent="0.2">
      <c r="A57" s="19" t="s">
        <v>16</v>
      </c>
      <c r="B57" s="12">
        <v>68</v>
      </c>
      <c r="C57" s="11"/>
      <c r="D57" s="11"/>
      <c r="E57" s="11"/>
      <c r="F57" s="11"/>
      <c r="G57" s="11"/>
      <c r="H57" s="11"/>
      <c r="I57" s="133"/>
      <c r="J57" s="134"/>
      <c r="K57" s="20" t="s">
        <v>514</v>
      </c>
    </row>
    <row r="58" spans="1:11" ht="25.5" x14ac:dyDescent="0.2">
      <c r="A58" s="19" t="s">
        <v>17</v>
      </c>
      <c r="B58" s="12">
        <v>74.75</v>
      </c>
      <c r="C58" s="11"/>
      <c r="D58" s="11"/>
      <c r="E58" s="11"/>
      <c r="F58" s="11"/>
      <c r="G58" s="11"/>
      <c r="H58" s="11"/>
      <c r="I58" s="133"/>
      <c r="J58" s="134"/>
      <c r="K58" s="20" t="s">
        <v>514</v>
      </c>
    </row>
    <row r="59" spans="1:11" x14ac:dyDescent="0.2">
      <c r="A59" s="19" t="s">
        <v>18</v>
      </c>
      <c r="B59" s="12">
        <v>77</v>
      </c>
      <c r="C59" s="11"/>
      <c r="D59" s="11"/>
      <c r="E59" s="11"/>
      <c r="F59" s="11"/>
      <c r="G59" s="11"/>
      <c r="H59" s="11"/>
      <c r="I59" s="133"/>
      <c r="J59" s="134"/>
      <c r="K59" s="20" t="s">
        <v>514</v>
      </c>
    </row>
    <row r="60" spans="1:11" s="6" customFormat="1" x14ac:dyDescent="0.2">
      <c r="A60" s="19" t="s">
        <v>19</v>
      </c>
      <c r="B60" s="12">
        <v>81.819999999999993</v>
      </c>
      <c r="C60" s="11"/>
      <c r="D60" s="11"/>
      <c r="E60" s="11"/>
      <c r="F60" s="11"/>
      <c r="G60" s="11"/>
      <c r="H60" s="11"/>
      <c r="I60" s="133"/>
      <c r="J60" s="134"/>
      <c r="K60" s="20" t="s">
        <v>514</v>
      </c>
    </row>
    <row r="61" spans="1:11" s="6" customFormat="1" x14ac:dyDescent="0.2">
      <c r="A61" s="124" t="s">
        <v>120</v>
      </c>
      <c r="B61" s="192" t="s">
        <v>514</v>
      </c>
      <c r="C61" s="15">
        <f>SUM(C51:C60)</f>
        <v>501</v>
      </c>
      <c r="D61" s="15">
        <f t="shared" ref="D61:J61" si="9">SUM(D51:D60)</f>
        <v>256</v>
      </c>
      <c r="E61" s="15" t="s">
        <v>514</v>
      </c>
      <c r="F61" s="15" t="s">
        <v>514</v>
      </c>
      <c r="G61" s="15">
        <f t="shared" si="9"/>
        <v>144</v>
      </c>
      <c r="H61" s="15">
        <f t="shared" si="9"/>
        <v>299</v>
      </c>
      <c r="I61" s="15">
        <f t="shared" si="9"/>
        <v>47</v>
      </c>
      <c r="J61" s="198">
        <f t="shared" si="9"/>
        <v>68</v>
      </c>
      <c r="K61" s="20">
        <f>SUM(K51:K60)</f>
        <v>1315</v>
      </c>
    </row>
    <row r="62" spans="1:11" s="6" customFormat="1" x14ac:dyDescent="0.2">
      <c r="A62" s="183" t="s">
        <v>538</v>
      </c>
      <c r="B62" s="115" t="s">
        <v>514</v>
      </c>
      <c r="C62" s="109">
        <v>65</v>
      </c>
      <c r="D62" s="109">
        <v>38</v>
      </c>
      <c r="E62" s="109"/>
      <c r="F62" s="109"/>
      <c r="G62" s="109">
        <v>26</v>
      </c>
      <c r="H62" s="109">
        <v>83</v>
      </c>
      <c r="I62" s="109">
        <v>9</v>
      </c>
      <c r="J62" s="109">
        <v>11</v>
      </c>
      <c r="K62" s="22">
        <f t="shared" si="8"/>
        <v>232</v>
      </c>
    </row>
    <row r="63" spans="1:11" s="6" customFormat="1" x14ac:dyDescent="0.2">
      <c r="A63" s="183" t="s">
        <v>539</v>
      </c>
      <c r="B63" s="115" t="s">
        <v>514</v>
      </c>
      <c r="C63" s="109">
        <v>73</v>
      </c>
      <c r="D63" s="109">
        <v>31</v>
      </c>
      <c r="E63" s="109"/>
      <c r="F63" s="109"/>
      <c r="G63" s="109">
        <v>32</v>
      </c>
      <c r="H63" s="109">
        <v>32</v>
      </c>
      <c r="I63" s="109">
        <v>9</v>
      </c>
      <c r="J63" s="109">
        <v>11</v>
      </c>
      <c r="K63" s="22">
        <f t="shared" si="8"/>
        <v>188</v>
      </c>
    </row>
    <row r="64" spans="1:11" x14ac:dyDescent="0.2">
      <c r="A64" s="108" t="s">
        <v>521</v>
      </c>
      <c r="B64" s="9"/>
      <c r="C64" s="488"/>
      <c r="D64" s="489"/>
      <c r="E64" s="489"/>
      <c r="F64" s="489"/>
      <c r="G64" s="489"/>
      <c r="H64" s="489"/>
      <c r="I64" s="489"/>
      <c r="J64" s="489"/>
      <c r="K64" s="490"/>
    </row>
    <row r="65" spans="1:11" ht="25.5" x14ac:dyDescent="0.2">
      <c r="A65" s="17" t="s">
        <v>10</v>
      </c>
      <c r="B65" s="13" t="s">
        <v>9</v>
      </c>
      <c r="C65" s="485"/>
      <c r="D65" s="486"/>
      <c r="E65" s="486"/>
      <c r="F65" s="486"/>
      <c r="G65" s="486"/>
      <c r="H65" s="486"/>
      <c r="I65" s="486"/>
      <c r="J65" s="486"/>
      <c r="K65" s="487"/>
    </row>
    <row r="66" spans="1:11" x14ac:dyDescent="0.2">
      <c r="A66" s="19" t="s">
        <v>5</v>
      </c>
      <c r="B66" s="10" t="s">
        <v>8</v>
      </c>
      <c r="C66" s="11"/>
      <c r="D66" s="11"/>
      <c r="E66" s="11"/>
      <c r="F66" s="11"/>
      <c r="G66" s="11"/>
      <c r="H66" s="11"/>
      <c r="I66" s="133"/>
      <c r="J66" s="134"/>
      <c r="K66" s="20" t="s">
        <v>514</v>
      </c>
    </row>
    <row r="67" spans="1:11" x14ac:dyDescent="0.2">
      <c r="A67" s="19" t="s">
        <v>11</v>
      </c>
      <c r="B67" s="12" t="s">
        <v>6</v>
      </c>
      <c r="C67" s="11"/>
      <c r="D67" s="11"/>
      <c r="E67" s="11"/>
      <c r="F67" s="11"/>
      <c r="G67" s="11"/>
      <c r="H67" s="11"/>
      <c r="I67" s="133"/>
      <c r="J67" s="134"/>
      <c r="K67" s="20" t="s">
        <v>514</v>
      </c>
    </row>
    <row r="68" spans="1:11" ht="25.5" x14ac:dyDescent="0.2">
      <c r="A68" s="19" t="s">
        <v>12</v>
      </c>
      <c r="B68" s="12">
        <v>41.43</v>
      </c>
      <c r="C68" s="11"/>
      <c r="D68" s="11"/>
      <c r="E68" s="11"/>
      <c r="F68" s="11"/>
      <c r="G68" s="11"/>
      <c r="H68" s="11"/>
      <c r="I68" s="133"/>
      <c r="J68" s="134"/>
      <c r="K68" s="20" t="s">
        <v>514</v>
      </c>
    </row>
    <row r="69" spans="1:11" ht="25.5" x14ac:dyDescent="0.2">
      <c r="A69" s="19" t="s">
        <v>13</v>
      </c>
      <c r="B69" s="12" t="s">
        <v>7</v>
      </c>
      <c r="C69" s="11">
        <v>273</v>
      </c>
      <c r="D69" s="11">
        <v>145</v>
      </c>
      <c r="E69" s="11"/>
      <c r="F69" s="11"/>
      <c r="G69" s="11"/>
      <c r="H69" s="11"/>
      <c r="I69" s="133"/>
      <c r="J69" s="134"/>
      <c r="K69" s="20">
        <f t="shared" ref="K69:K73" si="10">SUM(C69:J69)</f>
        <v>418</v>
      </c>
    </row>
    <row r="70" spans="1:11" ht="25.5" x14ac:dyDescent="0.2">
      <c r="A70" s="19" t="s">
        <v>14</v>
      </c>
      <c r="B70" s="12" t="s">
        <v>20</v>
      </c>
      <c r="C70" s="11">
        <v>414</v>
      </c>
      <c r="D70" s="11"/>
      <c r="E70" s="11"/>
      <c r="F70" s="11"/>
      <c r="G70" s="11"/>
      <c r="H70" s="11"/>
      <c r="I70" s="133"/>
      <c r="J70" s="134"/>
      <c r="K70" s="20">
        <f t="shared" si="10"/>
        <v>414</v>
      </c>
    </row>
    <row r="71" spans="1:11" x14ac:dyDescent="0.2">
      <c r="A71" s="19" t="s">
        <v>15</v>
      </c>
      <c r="B71" s="12">
        <v>62.65</v>
      </c>
      <c r="C71" s="11"/>
      <c r="D71" s="11"/>
      <c r="E71" s="11"/>
      <c r="F71" s="11"/>
      <c r="G71" s="11"/>
      <c r="H71" s="11"/>
      <c r="I71" s="133"/>
      <c r="J71" s="134"/>
      <c r="K71" s="20" t="s">
        <v>514</v>
      </c>
    </row>
    <row r="72" spans="1:11" ht="25.5" x14ac:dyDescent="0.2">
      <c r="A72" s="19" t="s">
        <v>16</v>
      </c>
      <c r="B72" s="12">
        <v>68</v>
      </c>
      <c r="C72" s="11"/>
      <c r="D72" s="11"/>
      <c r="E72" s="11"/>
      <c r="F72" s="11"/>
      <c r="G72" s="11"/>
      <c r="H72" s="11"/>
      <c r="I72" s="133"/>
      <c r="J72" s="134"/>
      <c r="K72" s="20" t="s">
        <v>514</v>
      </c>
    </row>
    <row r="73" spans="1:11" ht="25.5" x14ac:dyDescent="0.2">
      <c r="A73" s="19" t="s">
        <v>17</v>
      </c>
      <c r="B73" s="12">
        <v>74.75</v>
      </c>
      <c r="C73" s="11">
        <v>312</v>
      </c>
      <c r="D73" s="11">
        <v>460</v>
      </c>
      <c r="E73" s="11">
        <v>62</v>
      </c>
      <c r="F73" s="11" t="s">
        <v>514</v>
      </c>
      <c r="G73" s="11">
        <v>77</v>
      </c>
      <c r="H73" s="11">
        <v>233</v>
      </c>
      <c r="I73" s="133">
        <v>4</v>
      </c>
      <c r="J73" s="134">
        <v>12</v>
      </c>
      <c r="K73" s="20">
        <f t="shared" si="10"/>
        <v>1160</v>
      </c>
    </row>
    <row r="74" spans="1:11" x14ac:dyDescent="0.2">
      <c r="A74" s="19" t="s">
        <v>18</v>
      </c>
      <c r="B74" s="12">
        <v>77</v>
      </c>
      <c r="C74" s="11"/>
      <c r="D74" s="11"/>
      <c r="E74" s="11"/>
      <c r="F74" s="11"/>
      <c r="G74" s="11"/>
      <c r="H74" s="11"/>
      <c r="I74" s="133"/>
      <c r="J74" s="134"/>
      <c r="K74" s="20" t="s">
        <v>514</v>
      </c>
    </row>
    <row r="75" spans="1:11" x14ac:dyDescent="0.2">
      <c r="A75" s="23" t="s">
        <v>19</v>
      </c>
      <c r="B75" s="24">
        <v>81.819999999999993</v>
      </c>
      <c r="C75" s="25"/>
      <c r="D75" s="25"/>
      <c r="E75" s="25"/>
      <c r="F75" s="25"/>
      <c r="G75" s="25"/>
      <c r="H75" s="25"/>
      <c r="I75" s="135"/>
      <c r="J75" s="136"/>
      <c r="K75" s="26" t="s">
        <v>514</v>
      </c>
    </row>
    <row r="76" spans="1:11" x14ac:dyDescent="0.2">
      <c r="A76" s="124" t="s">
        <v>120</v>
      </c>
      <c r="B76" s="192" t="s">
        <v>514</v>
      </c>
      <c r="C76" s="15">
        <f>SUM(C66:C75)</f>
        <v>999</v>
      </c>
      <c r="D76" s="66">
        <f t="shared" ref="D76:J76" si="11">SUM(D66:D75)</f>
        <v>605</v>
      </c>
      <c r="E76" s="66">
        <f t="shared" si="11"/>
        <v>62</v>
      </c>
      <c r="F76" s="66" t="s">
        <v>514</v>
      </c>
      <c r="G76" s="66">
        <f t="shared" si="11"/>
        <v>77</v>
      </c>
      <c r="H76" s="66">
        <f t="shared" si="11"/>
        <v>233</v>
      </c>
      <c r="I76" s="66">
        <f t="shared" si="11"/>
        <v>4</v>
      </c>
      <c r="J76" s="67">
        <f t="shared" si="11"/>
        <v>12</v>
      </c>
      <c r="K76" s="26">
        <f>SUM(K66:K75)</f>
        <v>1992</v>
      </c>
    </row>
    <row r="77" spans="1:11" x14ac:dyDescent="0.2">
      <c r="A77" s="183" t="s">
        <v>542</v>
      </c>
      <c r="B77" s="115" t="s">
        <v>514</v>
      </c>
      <c r="C77" s="133">
        <v>842</v>
      </c>
      <c r="D77" s="133">
        <v>541</v>
      </c>
      <c r="E77" s="133">
        <v>61</v>
      </c>
      <c r="F77" s="133" t="s">
        <v>514</v>
      </c>
      <c r="G77" s="133">
        <v>71</v>
      </c>
      <c r="H77" s="133">
        <v>209</v>
      </c>
      <c r="I77" s="133">
        <v>2</v>
      </c>
      <c r="J77" s="133">
        <v>12</v>
      </c>
      <c r="K77" s="20">
        <f t="shared" ref="K77:K78" si="12">SUM(C77:J77)</f>
        <v>1738</v>
      </c>
    </row>
    <row r="78" spans="1:11" x14ac:dyDescent="0.2">
      <c r="A78" s="183" t="s">
        <v>543</v>
      </c>
      <c r="B78" s="115" t="s">
        <v>514</v>
      </c>
      <c r="C78" s="109">
        <v>45</v>
      </c>
      <c r="D78" s="109">
        <v>10</v>
      </c>
      <c r="E78" s="109" t="s">
        <v>514</v>
      </c>
      <c r="F78" s="109" t="s">
        <v>514</v>
      </c>
      <c r="G78" s="109" t="s">
        <v>514</v>
      </c>
      <c r="H78" s="109">
        <v>1</v>
      </c>
      <c r="I78" s="109" t="s">
        <v>514</v>
      </c>
      <c r="J78" s="109">
        <v>1</v>
      </c>
      <c r="K78" s="20">
        <f t="shared" si="12"/>
        <v>57</v>
      </c>
    </row>
    <row r="79" spans="1:11" ht="25.5" x14ac:dyDescent="0.2">
      <c r="A79" s="108" t="s">
        <v>522</v>
      </c>
      <c r="B79" s="9"/>
      <c r="C79" s="488"/>
      <c r="D79" s="489"/>
      <c r="E79" s="489"/>
      <c r="F79" s="489"/>
      <c r="G79" s="489"/>
      <c r="H79" s="489"/>
      <c r="I79" s="489"/>
      <c r="J79" s="489"/>
      <c r="K79" s="490"/>
    </row>
    <row r="80" spans="1:11" ht="25.5" x14ac:dyDescent="0.2">
      <c r="A80" s="17" t="s">
        <v>10</v>
      </c>
      <c r="B80" s="13" t="s">
        <v>9</v>
      </c>
      <c r="C80" s="485"/>
      <c r="D80" s="486"/>
      <c r="E80" s="486"/>
      <c r="F80" s="486"/>
      <c r="G80" s="486"/>
      <c r="H80" s="486"/>
      <c r="I80" s="486"/>
      <c r="J80" s="486"/>
      <c r="K80" s="487"/>
    </row>
    <row r="81" spans="1:11" x14ac:dyDescent="0.2">
      <c r="A81" s="19" t="s">
        <v>5</v>
      </c>
      <c r="B81" s="10" t="s">
        <v>8</v>
      </c>
      <c r="C81" s="11"/>
      <c r="D81" s="11"/>
      <c r="E81" s="11"/>
      <c r="F81" s="11"/>
      <c r="G81" s="11"/>
      <c r="H81" s="11"/>
      <c r="I81" s="133"/>
      <c r="J81" s="134"/>
      <c r="K81" s="20" t="s">
        <v>514</v>
      </c>
    </row>
    <row r="82" spans="1:11" x14ac:dyDescent="0.2">
      <c r="A82" s="19" t="s">
        <v>11</v>
      </c>
      <c r="B82" s="12" t="s">
        <v>6</v>
      </c>
      <c r="C82" s="11">
        <v>342</v>
      </c>
      <c r="D82" s="11">
        <v>297</v>
      </c>
      <c r="E82" s="11"/>
      <c r="F82" s="11"/>
      <c r="G82" s="11">
        <v>107</v>
      </c>
      <c r="H82" s="11"/>
      <c r="I82" s="133"/>
      <c r="J82" s="134"/>
      <c r="K82" s="20">
        <f t="shared" ref="K82" si="13">SUM(C82:J82)</f>
        <v>746</v>
      </c>
    </row>
    <row r="83" spans="1:11" ht="25.5" x14ac:dyDescent="0.2">
      <c r="A83" s="19" t="s">
        <v>12</v>
      </c>
      <c r="B83" s="12">
        <v>41.43</v>
      </c>
      <c r="C83" s="11"/>
      <c r="D83" s="11"/>
      <c r="E83" s="11"/>
      <c r="F83" s="11"/>
      <c r="G83" s="11"/>
      <c r="H83" s="11"/>
      <c r="I83" s="133"/>
      <c r="J83" s="134"/>
      <c r="K83" s="20" t="s">
        <v>514</v>
      </c>
    </row>
    <row r="84" spans="1:11" ht="25.5" x14ac:dyDescent="0.2">
      <c r="A84" s="19" t="s">
        <v>13</v>
      </c>
      <c r="B84" s="12" t="s">
        <v>7</v>
      </c>
      <c r="C84" s="11"/>
      <c r="D84" s="11"/>
      <c r="E84" s="11"/>
      <c r="F84" s="11"/>
      <c r="G84" s="11"/>
      <c r="H84" s="11"/>
      <c r="I84" s="133"/>
      <c r="J84" s="134"/>
      <c r="K84" s="20" t="s">
        <v>514</v>
      </c>
    </row>
    <row r="85" spans="1:11" ht="25.5" x14ac:dyDescent="0.2">
      <c r="A85" s="19" t="s">
        <v>14</v>
      </c>
      <c r="B85" s="12" t="s">
        <v>20</v>
      </c>
      <c r="C85" s="11"/>
      <c r="D85" s="11"/>
      <c r="E85" s="11"/>
      <c r="F85" s="11"/>
      <c r="G85" s="11"/>
      <c r="H85" s="11"/>
      <c r="I85" s="133"/>
      <c r="J85" s="134"/>
      <c r="K85" s="20" t="s">
        <v>514</v>
      </c>
    </row>
    <row r="86" spans="1:11" x14ac:dyDescent="0.2">
      <c r="A86" s="19" t="s">
        <v>15</v>
      </c>
      <c r="B86" s="12">
        <v>62.65</v>
      </c>
      <c r="C86" s="11"/>
      <c r="D86" s="11"/>
      <c r="E86" s="11"/>
      <c r="F86" s="11"/>
      <c r="G86" s="11"/>
      <c r="H86" s="11"/>
      <c r="I86" s="133"/>
      <c r="J86" s="134"/>
      <c r="K86" s="20" t="s">
        <v>514</v>
      </c>
    </row>
    <row r="87" spans="1:11" ht="25.5" x14ac:dyDescent="0.2">
      <c r="A87" s="19" t="s">
        <v>16</v>
      </c>
      <c r="B87" s="12">
        <v>68</v>
      </c>
      <c r="C87" s="11"/>
      <c r="D87" s="11"/>
      <c r="E87" s="11"/>
      <c r="F87" s="11"/>
      <c r="G87" s="11"/>
      <c r="H87" s="11"/>
      <c r="I87" s="133"/>
      <c r="J87" s="134"/>
      <c r="K87" s="20" t="s">
        <v>514</v>
      </c>
    </row>
    <row r="88" spans="1:11" ht="25.5" x14ac:dyDescent="0.2">
      <c r="A88" s="19" t="s">
        <v>17</v>
      </c>
      <c r="B88" s="12">
        <v>74.75</v>
      </c>
      <c r="C88" s="11"/>
      <c r="D88" s="11"/>
      <c r="E88" s="11"/>
      <c r="F88" s="11"/>
      <c r="G88" s="11"/>
      <c r="H88" s="11"/>
      <c r="I88" s="133"/>
      <c r="J88" s="134"/>
      <c r="K88" s="20" t="s">
        <v>514</v>
      </c>
    </row>
    <row r="89" spans="1:11" x14ac:dyDescent="0.2">
      <c r="A89" s="19" t="s">
        <v>18</v>
      </c>
      <c r="B89" s="12">
        <v>77</v>
      </c>
      <c r="C89" s="11"/>
      <c r="D89" s="11"/>
      <c r="E89" s="11"/>
      <c r="F89" s="11"/>
      <c r="G89" s="11"/>
      <c r="H89" s="11"/>
      <c r="I89" s="133"/>
      <c r="J89" s="134"/>
      <c r="K89" s="20" t="s">
        <v>514</v>
      </c>
    </row>
    <row r="90" spans="1:11" x14ac:dyDescent="0.2">
      <c r="A90" s="23" t="s">
        <v>19</v>
      </c>
      <c r="B90" s="24">
        <v>81.819999999999993</v>
      </c>
      <c r="C90" s="25"/>
      <c r="D90" s="25"/>
      <c r="E90" s="25"/>
      <c r="F90" s="25"/>
      <c r="G90" s="25"/>
      <c r="H90" s="25"/>
      <c r="I90" s="135"/>
      <c r="J90" s="136"/>
      <c r="K90" s="26" t="s">
        <v>514</v>
      </c>
    </row>
    <row r="91" spans="1:11" x14ac:dyDescent="0.2">
      <c r="A91" s="124" t="s">
        <v>120</v>
      </c>
      <c r="B91" s="192" t="s">
        <v>514</v>
      </c>
      <c r="C91" s="15">
        <f>SUM(C81:C90)</f>
        <v>342</v>
      </c>
      <c r="D91" s="66">
        <f t="shared" ref="D91:G91" si="14">SUM(D81:D90)</f>
        <v>297</v>
      </c>
      <c r="E91" s="66" t="s">
        <v>514</v>
      </c>
      <c r="F91" s="66" t="s">
        <v>514</v>
      </c>
      <c r="G91" s="66">
        <f t="shared" si="14"/>
        <v>107</v>
      </c>
      <c r="H91" s="66" t="s">
        <v>514</v>
      </c>
      <c r="I91" s="66" t="s">
        <v>514</v>
      </c>
      <c r="J91" s="67" t="s">
        <v>514</v>
      </c>
      <c r="K91" s="26">
        <f>SUM(K81:K90)</f>
        <v>746</v>
      </c>
    </row>
    <row r="92" spans="1:11" x14ac:dyDescent="0.2">
      <c r="A92" s="183" t="s">
        <v>544</v>
      </c>
      <c r="B92" s="115" t="s">
        <v>514</v>
      </c>
      <c r="C92" s="133">
        <v>187</v>
      </c>
      <c r="D92" s="133">
        <v>135</v>
      </c>
      <c r="E92" s="133"/>
      <c r="F92" s="133"/>
      <c r="G92" s="133">
        <v>63</v>
      </c>
      <c r="H92" s="133"/>
      <c r="I92" s="133"/>
      <c r="J92" s="133"/>
      <c r="K92" s="20">
        <f t="shared" ref="K92:K93" si="15">SUM(C92:J92)</f>
        <v>385</v>
      </c>
    </row>
    <row r="93" spans="1:11" x14ac:dyDescent="0.2">
      <c r="A93" s="183" t="s">
        <v>545</v>
      </c>
      <c r="B93" s="115" t="s">
        <v>514</v>
      </c>
      <c r="C93" s="109">
        <v>19</v>
      </c>
      <c r="D93" s="109">
        <v>9</v>
      </c>
      <c r="E93" s="109"/>
      <c r="F93" s="109"/>
      <c r="G93" s="109">
        <v>1</v>
      </c>
      <c r="H93" s="109"/>
      <c r="I93" s="109"/>
      <c r="J93" s="109"/>
      <c r="K93" s="20">
        <f t="shared" si="15"/>
        <v>29</v>
      </c>
    </row>
    <row r="94" spans="1:11" x14ac:dyDescent="0.2">
      <c r="A94" s="385" t="s">
        <v>523</v>
      </c>
      <c r="B94" s="9"/>
      <c r="C94" s="488"/>
      <c r="D94" s="489"/>
      <c r="E94" s="489"/>
      <c r="F94" s="489"/>
      <c r="G94" s="489"/>
      <c r="H94" s="489"/>
      <c r="I94" s="489"/>
      <c r="J94" s="489"/>
      <c r="K94" s="490"/>
    </row>
    <row r="95" spans="1:11" ht="25.5" x14ac:dyDescent="0.2">
      <c r="A95" s="17" t="s">
        <v>10</v>
      </c>
      <c r="B95" s="13" t="s">
        <v>9</v>
      </c>
      <c r="C95" s="485"/>
      <c r="D95" s="486"/>
      <c r="E95" s="486"/>
      <c r="F95" s="486"/>
      <c r="G95" s="486"/>
      <c r="H95" s="486"/>
      <c r="I95" s="486"/>
      <c r="J95" s="486"/>
      <c r="K95" s="487"/>
    </row>
    <row r="96" spans="1:11" x14ac:dyDescent="0.2">
      <c r="A96" s="19" t="s">
        <v>5</v>
      </c>
      <c r="B96" s="10" t="s">
        <v>8</v>
      </c>
      <c r="C96" s="11"/>
      <c r="D96" s="11"/>
      <c r="E96" s="11"/>
      <c r="F96" s="11"/>
      <c r="G96" s="11"/>
      <c r="H96" s="11"/>
      <c r="I96" s="133"/>
      <c r="J96" s="134"/>
      <c r="K96" s="20" t="s">
        <v>514</v>
      </c>
    </row>
    <row r="97" spans="1:11" x14ac:dyDescent="0.2">
      <c r="A97" s="19" t="s">
        <v>11</v>
      </c>
      <c r="B97" s="12" t="s">
        <v>6</v>
      </c>
      <c r="C97" s="11"/>
      <c r="D97" s="11"/>
      <c r="E97" s="11"/>
      <c r="F97" s="11"/>
      <c r="G97" s="11"/>
      <c r="H97" s="11"/>
      <c r="I97" s="133">
        <v>13</v>
      </c>
      <c r="J97" s="134">
        <v>5</v>
      </c>
      <c r="K97" s="20">
        <f t="shared" ref="K97" si="16">SUM(C97:J97)</f>
        <v>18</v>
      </c>
    </row>
    <row r="98" spans="1:11" ht="25.5" x14ac:dyDescent="0.2">
      <c r="A98" s="19" t="s">
        <v>12</v>
      </c>
      <c r="B98" s="12">
        <v>41.43</v>
      </c>
      <c r="C98" s="11"/>
      <c r="D98" s="11"/>
      <c r="E98" s="11"/>
      <c r="F98" s="11"/>
      <c r="G98" s="11"/>
      <c r="H98" s="11"/>
      <c r="I98" s="133"/>
      <c r="J98" s="134"/>
      <c r="K98" s="20" t="s">
        <v>514</v>
      </c>
    </row>
    <row r="99" spans="1:11" ht="25.5" x14ac:dyDescent="0.2">
      <c r="A99" s="19" t="s">
        <v>13</v>
      </c>
      <c r="B99" s="12" t="s">
        <v>7</v>
      </c>
      <c r="C99" s="11"/>
      <c r="D99" s="11"/>
      <c r="E99" s="11"/>
      <c r="F99" s="11"/>
      <c r="G99" s="11"/>
      <c r="H99" s="11"/>
      <c r="I99" s="133"/>
      <c r="J99" s="134"/>
      <c r="K99" s="20" t="s">
        <v>514</v>
      </c>
    </row>
    <row r="100" spans="1:11" ht="25.5" x14ac:dyDescent="0.2">
      <c r="A100" s="19" t="s">
        <v>14</v>
      </c>
      <c r="B100" s="12" t="s">
        <v>20</v>
      </c>
      <c r="C100" s="11"/>
      <c r="D100" s="11"/>
      <c r="E100" s="11"/>
      <c r="F100" s="11"/>
      <c r="G100" s="11"/>
      <c r="H100" s="11"/>
      <c r="I100" s="133"/>
      <c r="J100" s="134"/>
      <c r="K100" s="20" t="s">
        <v>514</v>
      </c>
    </row>
    <row r="101" spans="1:11" x14ac:dyDescent="0.2">
      <c r="A101" s="19" t="s">
        <v>15</v>
      </c>
      <c r="B101" s="12">
        <v>62.65</v>
      </c>
      <c r="C101" s="11"/>
      <c r="D101" s="11"/>
      <c r="E101" s="11"/>
      <c r="F101" s="11"/>
      <c r="G101" s="11"/>
      <c r="H101" s="11"/>
      <c r="I101" s="133"/>
      <c r="J101" s="134"/>
      <c r="K101" s="20" t="s">
        <v>514</v>
      </c>
    </row>
    <row r="102" spans="1:11" ht="25.5" x14ac:dyDescent="0.2">
      <c r="A102" s="19" t="s">
        <v>16</v>
      </c>
      <c r="B102" s="12">
        <v>68</v>
      </c>
      <c r="C102" s="11"/>
      <c r="D102" s="11"/>
      <c r="E102" s="11"/>
      <c r="F102" s="11"/>
      <c r="G102" s="11"/>
      <c r="H102" s="11"/>
      <c r="I102" s="133"/>
      <c r="J102" s="134"/>
      <c r="K102" s="20" t="s">
        <v>514</v>
      </c>
    </row>
    <row r="103" spans="1:11" ht="25.5" x14ac:dyDescent="0.2">
      <c r="A103" s="19" t="s">
        <v>17</v>
      </c>
      <c r="B103" s="12">
        <v>74.75</v>
      </c>
      <c r="C103" s="11"/>
      <c r="D103" s="11"/>
      <c r="E103" s="11"/>
      <c r="F103" s="11"/>
      <c r="G103" s="11"/>
      <c r="H103" s="11"/>
      <c r="I103" s="133"/>
      <c r="J103" s="134"/>
      <c r="K103" s="20" t="s">
        <v>514</v>
      </c>
    </row>
    <row r="104" spans="1:11" x14ac:dyDescent="0.2">
      <c r="A104" s="19" t="s">
        <v>18</v>
      </c>
      <c r="B104" s="12">
        <v>77</v>
      </c>
      <c r="C104" s="11"/>
      <c r="D104" s="11"/>
      <c r="E104" s="11"/>
      <c r="F104" s="11"/>
      <c r="G104" s="11"/>
      <c r="H104" s="11"/>
      <c r="I104" s="133"/>
      <c r="J104" s="134"/>
      <c r="K104" s="20" t="s">
        <v>514</v>
      </c>
    </row>
    <row r="105" spans="1:11" x14ac:dyDescent="0.2">
      <c r="A105" s="23" t="s">
        <v>19</v>
      </c>
      <c r="B105" s="24">
        <v>81.819999999999993</v>
      </c>
      <c r="C105" s="25"/>
      <c r="D105" s="25"/>
      <c r="E105" s="25"/>
      <c r="F105" s="25"/>
      <c r="G105" s="25"/>
      <c r="H105" s="25"/>
      <c r="I105" s="135"/>
      <c r="J105" s="136"/>
      <c r="K105" s="26" t="s">
        <v>514</v>
      </c>
    </row>
    <row r="106" spans="1:11" x14ac:dyDescent="0.2">
      <c r="A106" s="124" t="s">
        <v>120</v>
      </c>
      <c r="B106" s="192" t="s">
        <v>514</v>
      </c>
      <c r="C106" s="15" t="s">
        <v>514</v>
      </c>
      <c r="D106" s="66" t="s">
        <v>514</v>
      </c>
      <c r="E106" s="66" t="s">
        <v>514</v>
      </c>
      <c r="F106" s="66" t="s">
        <v>514</v>
      </c>
      <c r="G106" s="66" t="s">
        <v>514</v>
      </c>
      <c r="H106" s="66" t="s">
        <v>514</v>
      </c>
      <c r="I106" s="66">
        <f t="shared" ref="I106:J106" si="17">SUM(I96:I105)</f>
        <v>13</v>
      </c>
      <c r="J106" s="67">
        <f t="shared" si="17"/>
        <v>5</v>
      </c>
      <c r="K106" s="26">
        <f>SUM(K96:K105)</f>
        <v>18</v>
      </c>
    </row>
    <row r="107" spans="1:11" x14ac:dyDescent="0.2">
      <c r="A107" s="183" t="s">
        <v>94</v>
      </c>
      <c r="B107" s="115" t="s">
        <v>514</v>
      </c>
      <c r="C107" s="133"/>
      <c r="D107" s="133"/>
      <c r="E107" s="133"/>
      <c r="F107" s="133"/>
      <c r="G107" s="133"/>
      <c r="H107" s="133"/>
      <c r="I107" s="133">
        <v>7</v>
      </c>
      <c r="J107" s="133">
        <v>2</v>
      </c>
      <c r="K107" s="20">
        <f t="shared" ref="K107:K108" si="18">SUM(C107:J107)</f>
        <v>9</v>
      </c>
    </row>
    <row r="108" spans="1:11" x14ac:dyDescent="0.2">
      <c r="A108" s="183" t="s">
        <v>102</v>
      </c>
      <c r="B108" s="115" t="s">
        <v>514</v>
      </c>
      <c r="C108" s="109"/>
      <c r="D108" s="109"/>
      <c r="E108" s="109"/>
      <c r="F108" s="109"/>
      <c r="G108" s="109"/>
      <c r="H108" s="109"/>
      <c r="I108" s="109">
        <v>4</v>
      </c>
      <c r="J108" s="109" t="s">
        <v>514</v>
      </c>
      <c r="K108" s="20">
        <f t="shared" si="18"/>
        <v>4</v>
      </c>
    </row>
    <row r="109" spans="1:11" x14ac:dyDescent="0.2">
      <c r="A109" s="108" t="s">
        <v>525</v>
      </c>
      <c r="B109" s="9"/>
      <c r="C109" s="488"/>
      <c r="D109" s="489"/>
      <c r="E109" s="489"/>
      <c r="F109" s="489"/>
      <c r="G109" s="489"/>
      <c r="H109" s="489"/>
      <c r="I109" s="489"/>
      <c r="J109" s="489"/>
      <c r="K109" s="490"/>
    </row>
    <row r="110" spans="1:11" ht="25.5" x14ac:dyDescent="0.2">
      <c r="A110" s="17" t="s">
        <v>10</v>
      </c>
      <c r="B110" s="13" t="s">
        <v>9</v>
      </c>
      <c r="C110" s="485"/>
      <c r="D110" s="486"/>
      <c r="E110" s="486"/>
      <c r="F110" s="486"/>
      <c r="G110" s="486"/>
      <c r="H110" s="486"/>
      <c r="I110" s="486"/>
      <c r="J110" s="486"/>
      <c r="K110" s="487"/>
    </row>
    <row r="111" spans="1:11" x14ac:dyDescent="0.2">
      <c r="A111" s="19" t="s">
        <v>5</v>
      </c>
      <c r="B111" s="10" t="s">
        <v>8</v>
      </c>
      <c r="C111" s="177" t="s">
        <v>514</v>
      </c>
      <c r="D111" s="177" t="s">
        <v>514</v>
      </c>
      <c r="E111" s="177" t="s">
        <v>514</v>
      </c>
      <c r="F111" s="177" t="s">
        <v>514</v>
      </c>
      <c r="G111" s="177" t="s">
        <v>514</v>
      </c>
      <c r="H111" s="177" t="s">
        <v>514</v>
      </c>
      <c r="I111" s="156" t="s">
        <v>514</v>
      </c>
      <c r="J111" s="178" t="s">
        <v>514</v>
      </c>
      <c r="K111" s="176" t="s">
        <v>514</v>
      </c>
    </row>
    <row r="112" spans="1:11" x14ac:dyDescent="0.2">
      <c r="A112" s="19" t="s">
        <v>11</v>
      </c>
      <c r="B112" s="12" t="s">
        <v>6</v>
      </c>
      <c r="C112" s="177">
        <f t="shared" ref="C112:J123" si="19">SUM(C7,C22,C37,C52,C67,C82,C97)</f>
        <v>1564</v>
      </c>
      <c r="D112" s="177">
        <f t="shared" si="19"/>
        <v>847</v>
      </c>
      <c r="E112" s="177" t="s">
        <v>514</v>
      </c>
      <c r="F112" s="177" t="s">
        <v>514</v>
      </c>
      <c r="G112" s="177">
        <f t="shared" si="19"/>
        <v>445</v>
      </c>
      <c r="H112" s="177">
        <f t="shared" si="19"/>
        <v>559</v>
      </c>
      <c r="I112" s="156">
        <f t="shared" si="19"/>
        <v>119</v>
      </c>
      <c r="J112" s="178">
        <f t="shared" si="19"/>
        <v>145</v>
      </c>
      <c r="K112" s="176">
        <f t="shared" ref="K112:K120" si="20">SUM(C112:J112)</f>
        <v>3679</v>
      </c>
    </row>
    <row r="113" spans="1:11" ht="25.5" x14ac:dyDescent="0.2">
      <c r="A113" s="19" t="s">
        <v>12</v>
      </c>
      <c r="B113" s="12">
        <v>41.43</v>
      </c>
      <c r="C113" s="177" t="s">
        <v>514</v>
      </c>
      <c r="D113" s="177" t="s">
        <v>514</v>
      </c>
      <c r="E113" s="177" t="s">
        <v>514</v>
      </c>
      <c r="F113" s="177" t="s">
        <v>514</v>
      </c>
      <c r="G113" s="177" t="s">
        <v>514</v>
      </c>
      <c r="H113" s="177" t="s">
        <v>514</v>
      </c>
      <c r="I113" s="156" t="s">
        <v>514</v>
      </c>
      <c r="J113" s="178" t="s">
        <v>514</v>
      </c>
      <c r="K113" s="176" t="s">
        <v>514</v>
      </c>
    </row>
    <row r="114" spans="1:11" ht="25.5" x14ac:dyDescent="0.2">
      <c r="A114" s="19" t="s">
        <v>13</v>
      </c>
      <c r="B114" s="12" t="s">
        <v>7</v>
      </c>
      <c r="C114" s="177">
        <f t="shared" si="19"/>
        <v>273</v>
      </c>
      <c r="D114" s="177">
        <f t="shared" si="19"/>
        <v>145</v>
      </c>
      <c r="E114" s="177" t="s">
        <v>514</v>
      </c>
      <c r="F114" s="177" t="s">
        <v>514</v>
      </c>
      <c r="G114" s="177" t="s">
        <v>514</v>
      </c>
      <c r="H114" s="177" t="s">
        <v>514</v>
      </c>
      <c r="I114" s="156" t="s">
        <v>514</v>
      </c>
      <c r="J114" s="178" t="s">
        <v>514</v>
      </c>
      <c r="K114" s="176">
        <f t="shared" si="20"/>
        <v>418</v>
      </c>
    </row>
    <row r="115" spans="1:11" ht="25.5" x14ac:dyDescent="0.2">
      <c r="A115" s="19" t="s">
        <v>14</v>
      </c>
      <c r="B115" s="12" t="s">
        <v>20</v>
      </c>
      <c r="C115" s="177">
        <f t="shared" si="19"/>
        <v>602</v>
      </c>
      <c r="D115" s="177">
        <f t="shared" si="19"/>
        <v>115</v>
      </c>
      <c r="E115" s="177" t="s">
        <v>514</v>
      </c>
      <c r="F115" s="177" t="s">
        <v>514</v>
      </c>
      <c r="G115" s="177">
        <f t="shared" si="19"/>
        <v>122</v>
      </c>
      <c r="H115" s="177">
        <f t="shared" si="19"/>
        <v>112</v>
      </c>
      <c r="I115" s="156">
        <f t="shared" si="19"/>
        <v>0</v>
      </c>
      <c r="J115" s="178">
        <f t="shared" si="19"/>
        <v>0</v>
      </c>
      <c r="K115" s="176">
        <f t="shared" si="20"/>
        <v>951</v>
      </c>
    </row>
    <row r="116" spans="1:11" x14ac:dyDescent="0.2">
      <c r="A116" s="19" t="s">
        <v>15</v>
      </c>
      <c r="B116" s="12">
        <v>62.65</v>
      </c>
      <c r="C116" s="177">
        <f t="shared" si="19"/>
        <v>783</v>
      </c>
      <c r="D116" s="177">
        <f t="shared" si="19"/>
        <v>341</v>
      </c>
      <c r="E116" s="177" t="s">
        <v>514</v>
      </c>
      <c r="F116" s="177" t="s">
        <v>514</v>
      </c>
      <c r="G116" s="177">
        <f t="shared" si="19"/>
        <v>332</v>
      </c>
      <c r="H116" s="177">
        <f t="shared" si="19"/>
        <v>511</v>
      </c>
      <c r="I116" s="156">
        <f t="shared" si="19"/>
        <v>57</v>
      </c>
      <c r="J116" s="178">
        <f t="shared" si="19"/>
        <v>45</v>
      </c>
      <c r="K116" s="176">
        <f t="shared" si="20"/>
        <v>2069</v>
      </c>
    </row>
    <row r="117" spans="1:11" ht="25.5" x14ac:dyDescent="0.2">
      <c r="A117" s="19" t="s">
        <v>16</v>
      </c>
      <c r="B117" s="12">
        <v>68</v>
      </c>
      <c r="C117" s="177" t="s">
        <v>514</v>
      </c>
      <c r="D117" s="177" t="s">
        <v>514</v>
      </c>
      <c r="E117" s="177" t="s">
        <v>514</v>
      </c>
      <c r="F117" s="177" t="s">
        <v>514</v>
      </c>
      <c r="G117" s="177" t="s">
        <v>514</v>
      </c>
      <c r="H117" s="177" t="s">
        <v>514</v>
      </c>
      <c r="I117" s="156" t="s">
        <v>514</v>
      </c>
      <c r="J117" s="178" t="s">
        <v>514</v>
      </c>
      <c r="K117" s="176" t="s">
        <v>514</v>
      </c>
    </row>
    <row r="118" spans="1:11" ht="25.5" x14ac:dyDescent="0.2">
      <c r="A118" s="19" t="s">
        <v>17</v>
      </c>
      <c r="B118" s="12">
        <v>74.75</v>
      </c>
      <c r="C118" s="177">
        <f t="shared" si="19"/>
        <v>312</v>
      </c>
      <c r="D118" s="177">
        <f t="shared" si="19"/>
        <v>460</v>
      </c>
      <c r="E118" s="177">
        <f t="shared" si="19"/>
        <v>62</v>
      </c>
      <c r="F118" s="177" t="s">
        <v>514</v>
      </c>
      <c r="G118" s="177">
        <f t="shared" si="19"/>
        <v>77</v>
      </c>
      <c r="H118" s="177">
        <f t="shared" si="19"/>
        <v>233</v>
      </c>
      <c r="I118" s="156">
        <f t="shared" si="19"/>
        <v>4</v>
      </c>
      <c r="J118" s="178">
        <f t="shared" si="19"/>
        <v>12</v>
      </c>
      <c r="K118" s="176">
        <f t="shared" si="20"/>
        <v>1160</v>
      </c>
    </row>
    <row r="119" spans="1:11" x14ac:dyDescent="0.2">
      <c r="A119" s="19" t="s">
        <v>18</v>
      </c>
      <c r="B119" s="12">
        <v>77</v>
      </c>
      <c r="C119" s="177" t="s">
        <v>514</v>
      </c>
      <c r="D119" s="177" t="s">
        <v>514</v>
      </c>
      <c r="E119" s="177" t="s">
        <v>514</v>
      </c>
      <c r="F119" s="177" t="s">
        <v>514</v>
      </c>
      <c r="G119" s="177" t="s">
        <v>514</v>
      </c>
      <c r="H119" s="177" t="s">
        <v>514</v>
      </c>
      <c r="I119" s="156" t="s">
        <v>514</v>
      </c>
      <c r="J119" s="178" t="s">
        <v>514</v>
      </c>
      <c r="K119" s="176" t="s">
        <v>514</v>
      </c>
    </row>
    <row r="120" spans="1:11" ht="13.5" thickBot="1" x14ac:dyDescent="0.25">
      <c r="A120" s="23" t="s">
        <v>19</v>
      </c>
      <c r="B120" s="24">
        <v>81.819999999999993</v>
      </c>
      <c r="C120" s="179">
        <f t="shared" si="19"/>
        <v>366</v>
      </c>
      <c r="D120" s="179">
        <f t="shared" si="19"/>
        <v>1</v>
      </c>
      <c r="E120" s="179" t="s">
        <v>514</v>
      </c>
      <c r="F120" s="179" t="s">
        <v>514</v>
      </c>
      <c r="G120" s="179">
        <f t="shared" si="19"/>
        <v>165</v>
      </c>
      <c r="H120" s="179" t="s">
        <v>514</v>
      </c>
      <c r="I120" s="180">
        <f t="shared" si="19"/>
        <v>19</v>
      </c>
      <c r="J120" s="181">
        <f t="shared" si="19"/>
        <v>29</v>
      </c>
      <c r="K120" s="182">
        <f t="shared" si="20"/>
        <v>580</v>
      </c>
    </row>
    <row r="121" spans="1:11" x14ac:dyDescent="0.2">
      <c r="A121" s="282" t="s">
        <v>122</v>
      </c>
      <c r="B121" s="283" t="s">
        <v>514</v>
      </c>
      <c r="C121" s="284">
        <f t="shared" si="19"/>
        <v>3900</v>
      </c>
      <c r="D121" s="284">
        <f t="shared" si="19"/>
        <v>1909</v>
      </c>
      <c r="E121" s="284">
        <f t="shared" si="19"/>
        <v>62</v>
      </c>
      <c r="F121" s="284" t="s">
        <v>514</v>
      </c>
      <c r="G121" s="284">
        <f t="shared" si="19"/>
        <v>1141</v>
      </c>
      <c r="H121" s="284">
        <f t="shared" si="19"/>
        <v>1415</v>
      </c>
      <c r="I121" s="284">
        <f t="shared" si="19"/>
        <v>199</v>
      </c>
      <c r="J121" s="285">
        <f t="shared" si="19"/>
        <v>231</v>
      </c>
      <c r="K121" s="286">
        <f>SUM(K111:K120)</f>
        <v>8857</v>
      </c>
    </row>
    <row r="122" spans="1:11" x14ac:dyDescent="0.2">
      <c r="A122" s="75" t="s">
        <v>100</v>
      </c>
      <c r="B122" s="186" t="s">
        <v>514</v>
      </c>
      <c r="C122" s="133">
        <f t="shared" si="19"/>
        <v>2276</v>
      </c>
      <c r="D122" s="133">
        <f t="shared" si="19"/>
        <v>1148</v>
      </c>
      <c r="E122" s="133">
        <f t="shared" si="19"/>
        <v>61</v>
      </c>
      <c r="F122" s="133" t="s">
        <v>514</v>
      </c>
      <c r="G122" s="133">
        <f t="shared" si="19"/>
        <v>663</v>
      </c>
      <c r="H122" s="133">
        <f t="shared" si="19"/>
        <v>863</v>
      </c>
      <c r="I122" s="133">
        <f t="shared" si="19"/>
        <v>80</v>
      </c>
      <c r="J122" s="133">
        <f t="shared" si="19"/>
        <v>103</v>
      </c>
      <c r="K122" s="20">
        <f t="shared" si="3"/>
        <v>5194</v>
      </c>
    </row>
    <row r="123" spans="1:11" ht="13.5" thickBot="1" x14ac:dyDescent="0.25">
      <c r="A123" s="159" t="s">
        <v>101</v>
      </c>
      <c r="B123" s="187" t="s">
        <v>514</v>
      </c>
      <c r="C123" s="184">
        <f>SUM(C18,C33,C48,C63,C78,C93,C108)</f>
        <v>355</v>
      </c>
      <c r="D123" s="184">
        <f>SUM(D18,D33,D48,D63,D78,D93,D108)</f>
        <v>96</v>
      </c>
      <c r="E123" s="184" t="s">
        <v>514</v>
      </c>
      <c r="F123" s="184" t="s">
        <v>514</v>
      </c>
      <c r="G123" s="184">
        <f t="shared" si="19"/>
        <v>177</v>
      </c>
      <c r="H123" s="184">
        <f t="shared" si="19"/>
        <v>95</v>
      </c>
      <c r="I123" s="184">
        <f t="shared" si="19"/>
        <v>64</v>
      </c>
      <c r="J123" s="184">
        <f t="shared" si="19"/>
        <v>51</v>
      </c>
      <c r="K123" s="21">
        <f t="shared" si="3"/>
        <v>838</v>
      </c>
    </row>
  </sheetData>
  <mergeCells count="21">
    <mergeCell ref="C95:K95"/>
    <mergeCell ref="C109:K109"/>
    <mergeCell ref="C110:K110"/>
    <mergeCell ref="C64:K64"/>
    <mergeCell ref="C65:K65"/>
    <mergeCell ref="C79:K79"/>
    <mergeCell ref="C80:K80"/>
    <mergeCell ref="C94:K94"/>
    <mergeCell ref="C35:K35"/>
    <mergeCell ref="C49:K49"/>
    <mergeCell ref="C50:K50"/>
    <mergeCell ref="I2:J2"/>
    <mergeCell ref="A1:K1"/>
    <mergeCell ref="C2:D2"/>
    <mergeCell ref="E2:F2"/>
    <mergeCell ref="G2:H2"/>
    <mergeCell ref="C4:K4"/>
    <mergeCell ref="C5:K5"/>
    <mergeCell ref="C19:K19"/>
    <mergeCell ref="C20:K20"/>
    <mergeCell ref="C34:K34"/>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30</vt:i4>
      </vt:variant>
      <vt:variant>
        <vt:lpstr>Pojmenované oblasti</vt:lpstr>
      </vt:variant>
      <vt:variant>
        <vt:i4>1</vt:i4>
      </vt:variant>
    </vt:vector>
  </HeadingPairs>
  <TitlesOfParts>
    <vt:vector size="31" baseType="lpstr">
      <vt:lpstr>Metodika</vt:lpstr>
      <vt:lpstr>2.1</vt:lpstr>
      <vt:lpstr>2.2</vt:lpstr>
      <vt:lpstr>2.3</vt:lpstr>
      <vt:lpstr>2.4</vt:lpstr>
      <vt:lpstr>2.5</vt:lpstr>
      <vt:lpstr>2.6</vt:lpstr>
      <vt:lpstr>2.7</vt:lpstr>
      <vt:lpstr>3.1</vt:lpstr>
      <vt:lpstr>3.2</vt:lpstr>
      <vt:lpstr> 3.3</vt:lpstr>
      <vt:lpstr>3.4</vt:lpstr>
      <vt:lpstr>4.1</vt:lpstr>
      <vt:lpstr>5.1</vt:lpstr>
      <vt:lpstr>6.1</vt:lpstr>
      <vt:lpstr>6.2</vt:lpstr>
      <vt:lpstr>6.3</vt:lpstr>
      <vt:lpstr>6.4</vt:lpstr>
      <vt:lpstr>6.5</vt:lpstr>
      <vt:lpstr>6.6</vt:lpstr>
      <vt:lpstr>7.1</vt:lpstr>
      <vt:lpstr>7.2</vt:lpstr>
      <vt:lpstr>7.3</vt:lpstr>
      <vt:lpstr>8.1</vt:lpstr>
      <vt:lpstr>8.2</vt:lpstr>
      <vt:lpstr>8.3</vt:lpstr>
      <vt:lpstr>8.4</vt:lpstr>
      <vt:lpstr>12.1</vt:lpstr>
      <vt:lpstr>12.2</vt:lpstr>
      <vt:lpstr>12.3</vt:lpstr>
      <vt:lpstr>Metodika!Oblast_tisku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Mgr. Jan Malý</cp:lastModifiedBy>
  <cp:lastPrinted>2018-01-23T14:03:39Z</cp:lastPrinted>
  <dcterms:created xsi:type="dcterms:W3CDTF">2011-11-30T14:43:55Z</dcterms:created>
  <dcterms:modified xsi:type="dcterms:W3CDTF">2018-03-26T11:56:21Z</dcterms:modified>
</cp:coreProperties>
</file>