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utbcz-my.sharepoint.com/personal/vojtesek_utb_cz/Documents/dekan/Děkan-dokumenty/OH/mzdy2025/"/>
    </mc:Choice>
  </mc:AlternateContent>
  <xr:revisionPtr revIDLastSave="2" documentId="8_{C6C22402-B7FD-430A-AE8D-259444031433}" xr6:coauthVersionLast="47" xr6:coauthVersionMax="47" xr10:uidLastSave="{EC1D3234-DB12-4D74-82A4-F61A64D440AF}"/>
  <bookViews>
    <workbookView xWindow="-120" yWindow="-120" windowWidth="29040" windowHeight="15720" tabRatio="723" xr2:uid="{24E69CAE-F586-4EDD-BA84-2DE910F65AD8}"/>
  </bookViews>
  <sheets>
    <sheet name="Košilka" sheetId="9" r:id="rId1"/>
    <sheet name="Navrh na zarazeni zamestnance" sheetId="1" r:id="rId2"/>
    <sheet name="OO-hlavni_cinnost" sheetId="4" r:id="rId3"/>
    <sheet name="OO-projekt1" sheetId="6" r:id="rId4"/>
    <sheet name="OO-projekt2" sheetId="10" r:id="rId5"/>
    <sheet name="OO-projekt3" sheetId="5" r:id="rId6"/>
    <sheet name="Mzdovy vymer" sheetId="7" r:id="rId7"/>
    <sheet name="Priplatek za vedeni" sheetId="8" r:id="rId8"/>
    <sheet name="Oduvodnění-OO" sheetId="11" r:id="rId9"/>
    <sheet name="data"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2" i="1" l="1"/>
  <c r="E23" i="1"/>
  <c r="E25" i="1"/>
  <c r="E26" i="1"/>
  <c r="E27" i="1"/>
  <c r="E28" i="1"/>
  <c r="E29" i="1"/>
  <c r="E30" i="1"/>
  <c r="E31" i="1"/>
  <c r="E32" i="1"/>
  <c r="E33" i="1"/>
  <c r="D77" i="1"/>
  <c r="D37" i="1"/>
  <c r="D16" i="1"/>
  <c r="D13" i="1"/>
  <c r="D11" i="1"/>
  <c r="D10" i="1"/>
  <c r="E6" i="1"/>
  <c r="F86" i="1"/>
  <c r="E32" i="8"/>
  <c r="E32" i="7"/>
  <c r="G36" i="5"/>
  <c r="G33" i="10"/>
  <c r="G35" i="6"/>
  <c r="F27" i="4"/>
  <c r="B21" i="1"/>
  <c r="D18" i="7"/>
  <c r="F19" i="5"/>
  <c r="F20" i="6"/>
  <c r="F20" i="10"/>
  <c r="G69" i="1"/>
  <c r="F69" i="1"/>
  <c r="D69" i="1"/>
  <c r="B69" i="1"/>
  <c r="B67" i="1"/>
  <c r="D67" i="1"/>
  <c r="F67" i="1"/>
  <c r="G67" i="1"/>
  <c r="G65" i="1"/>
  <c r="F65" i="1"/>
  <c r="D65" i="1"/>
  <c r="B65" i="1"/>
  <c r="G58" i="1"/>
  <c r="F58" i="1"/>
  <c r="D58" i="1"/>
  <c r="B58" i="1"/>
  <c r="G51" i="1"/>
  <c r="F51" i="1"/>
  <c r="D51" i="1"/>
  <c r="B51" i="1"/>
  <c r="C25" i="5"/>
  <c r="C21" i="5"/>
  <c r="C17" i="5"/>
  <c r="C18" i="10"/>
  <c r="G70" i="1"/>
  <c r="D70" i="1"/>
  <c r="B70" i="1"/>
  <c r="G68" i="1"/>
  <c r="D68" i="1"/>
  <c r="B68" i="1"/>
  <c r="G66" i="1"/>
  <c r="D66" i="1"/>
  <c r="B66" i="1"/>
  <c r="G59" i="1"/>
  <c r="D59" i="1"/>
  <c r="B59" i="1"/>
  <c r="G52" i="1"/>
  <c r="F52" i="1"/>
  <c r="D52" i="1"/>
  <c r="B52" i="1"/>
  <c r="F29" i="1"/>
  <c r="F30" i="1"/>
  <c r="F31" i="1"/>
  <c r="F32" i="1"/>
  <c r="F33" i="1"/>
  <c r="F28" i="1"/>
  <c r="F27" i="1"/>
  <c r="F26" i="1"/>
  <c r="F24" i="1"/>
  <c r="F25" i="1"/>
  <c r="D18" i="9"/>
  <c r="D25" i="9"/>
  <c r="F59" i="1" s="1"/>
  <c r="D36" i="9"/>
  <c r="F70" i="1" s="1"/>
  <c r="D34" i="9"/>
  <c r="F68" i="1" s="1"/>
  <c r="D32" i="9"/>
  <c r="F66" i="1" s="1"/>
  <c r="C18" i="6"/>
  <c r="F23" i="1"/>
  <c r="D23" i="1"/>
  <c r="F22" i="1"/>
  <c r="D22" i="1"/>
  <c r="E17" i="8" l="1"/>
  <c r="B37" i="9"/>
  <c r="B26" i="9"/>
  <c r="D11" i="9"/>
  <c r="D42" i="1"/>
  <c r="D43" i="1"/>
  <c r="D44" i="1"/>
  <c r="D41" i="1"/>
  <c r="G41" i="1"/>
  <c r="G43" i="1"/>
  <c r="G44" i="1"/>
  <c r="G42" i="1"/>
  <c r="B42" i="1"/>
  <c r="B43" i="1"/>
  <c r="B44" i="1"/>
  <c r="B41" i="1"/>
  <c r="E19" i="4"/>
  <c r="C82" i="1"/>
  <c r="B63" i="1"/>
  <c r="B56" i="1"/>
  <c r="B49" i="1"/>
  <c r="B20" i="1"/>
  <c r="G14" i="7" s="1"/>
  <c r="C20" i="1"/>
  <c r="C27" i="10" l="1"/>
  <c r="D15" i="6"/>
  <c r="D15" i="10"/>
  <c r="D15" i="5"/>
  <c r="D14" i="5"/>
  <c r="D14" i="10"/>
  <c r="D14" i="6"/>
  <c r="C14" i="4"/>
  <c r="B46" i="1"/>
  <c r="F80" i="1"/>
  <c r="E80" i="1"/>
  <c r="B80" i="1"/>
  <c r="G29" i="1"/>
  <c r="G30" i="1"/>
  <c r="G31" i="1"/>
  <c r="G32" i="1"/>
  <c r="G33" i="1"/>
  <c r="G28" i="1"/>
  <c r="G27" i="1"/>
  <c r="G26" i="1"/>
  <c r="G25" i="1"/>
  <c r="G24" i="1"/>
  <c r="B72" i="1"/>
  <c r="D63" i="1"/>
  <c r="B61" i="1"/>
  <c r="D56" i="1"/>
  <c r="B54" i="1"/>
  <c r="D49" i="1"/>
  <c r="I14" i="7"/>
  <c r="H14" i="7"/>
  <c r="E6" i="9"/>
  <c r="D29" i="1"/>
  <c r="D30" i="1"/>
  <c r="D31" i="1"/>
  <c r="D32" i="1"/>
  <c r="D33" i="1"/>
  <c r="D28" i="1"/>
  <c r="D26" i="1"/>
  <c r="D25" i="1"/>
  <c r="D24" i="1"/>
  <c r="E24" i="1" s="1"/>
  <c r="D21" i="1"/>
  <c r="E21" i="1" s="1"/>
  <c r="F21" i="1"/>
  <c r="D27" i="1"/>
  <c r="E40" i="9"/>
  <c r="E48" i="9" s="1"/>
  <c r="F23" i="5"/>
  <c r="F27" i="5"/>
  <c r="C27" i="5"/>
  <c r="D26" i="5"/>
  <c r="C26" i="5"/>
  <c r="D22" i="5"/>
  <c r="C23" i="5"/>
  <c r="C22" i="5"/>
  <c r="D19" i="6"/>
  <c r="E74" i="1" l="1"/>
  <c r="E31" i="8"/>
  <c r="E31" i="7"/>
  <c r="F85" i="1"/>
  <c r="D19" i="10"/>
  <c r="E41" i="9"/>
  <c r="D12" i="1"/>
  <c r="D13" i="10"/>
  <c r="D12" i="10"/>
  <c r="E5" i="1"/>
  <c r="G32" i="10" l="1"/>
  <c r="G35" i="5"/>
  <c r="F26" i="4"/>
  <c r="F47" i="1"/>
  <c r="B17" i="4" s="1"/>
  <c r="E56" i="9"/>
  <c r="B16" i="4" a="1"/>
  <c r="B16" i="4" s="1"/>
  <c r="D18" i="5"/>
  <c r="C21" i="8"/>
  <c r="D20" i="7"/>
  <c r="D20" i="1" l="1"/>
  <c r="E20" i="1" s="1"/>
  <c r="F20" i="1"/>
  <c r="D13" i="6"/>
  <c r="D13" i="5"/>
  <c r="C13" i="4"/>
  <c r="E16" i="8"/>
  <c r="B19" i="8"/>
  <c r="C12" i="8"/>
  <c r="C11" i="8"/>
  <c r="C10" i="8"/>
  <c r="C12" i="7"/>
  <c r="C11" i="7"/>
  <c r="C10" i="7"/>
  <c r="G34" i="6"/>
  <c r="C29" i="6"/>
  <c r="C30" i="5"/>
  <c r="D12" i="6"/>
  <c r="D12" i="5"/>
  <c r="B21" i="4"/>
  <c r="C12" i="4"/>
  <c r="D34" i="1" l="1"/>
  <c r="E3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<sst xmlns="http://schemas.openxmlformats.org/spreadsheetml/2006/main" count="348" uniqueCount="181">
  <si>
    <t>Var4 - THP</t>
  </si>
  <si>
    <t>Do 3 let</t>
  </si>
  <si>
    <t>Do 8 let</t>
  </si>
  <si>
    <t>Do 20 let</t>
  </si>
  <si>
    <t>Nad 20 let a více</t>
  </si>
  <si>
    <t>DZ1</t>
  </si>
  <si>
    <t>DZ2</t>
  </si>
  <si>
    <t>DZ3</t>
  </si>
  <si>
    <t>DZ4</t>
  </si>
  <si>
    <t>DZ5</t>
  </si>
  <si>
    <t>DZ6</t>
  </si>
  <si>
    <t>DZ7</t>
  </si>
  <si>
    <t>DZ8</t>
  </si>
  <si>
    <t xml:space="preserve">Univerzita Tomáše Bati ve Zlíně </t>
  </si>
  <si>
    <t>nám. T. G. Masaryka 5555</t>
  </si>
  <si>
    <t>760 01 Zlín</t>
  </si>
  <si>
    <t>Ve Zlíně dne:</t>
  </si>
  <si>
    <t>Fakulta/pracoviště:</t>
  </si>
  <si>
    <t>Návrh na zařazení zaměstnance</t>
  </si>
  <si>
    <t>Zaměstnanec:</t>
  </si>
  <si>
    <t>Osobní číslo:</t>
  </si>
  <si>
    <t>I. Mzdový tarif</t>
  </si>
  <si>
    <t>%</t>
  </si>
  <si>
    <t>Fakulta managementu a ekonomiky</t>
  </si>
  <si>
    <t>Fakulta technologická</t>
  </si>
  <si>
    <t>Fakulta multimediálních komunikací</t>
  </si>
  <si>
    <t>Fakulta aplikované informatiky</t>
  </si>
  <si>
    <t>Fakulta humanitních studií</t>
  </si>
  <si>
    <t>Fakulta logistiky a krizového řízení</t>
  </si>
  <si>
    <t>Univerzitní institut</t>
  </si>
  <si>
    <t>Knihovna</t>
  </si>
  <si>
    <t>Koleje a menza</t>
  </si>
  <si>
    <t>Kč</t>
  </si>
  <si>
    <t>Doba platnosti do</t>
  </si>
  <si>
    <t>Zdroj financování</t>
  </si>
  <si>
    <t>III. Příplatek za vedení a výkon funkce</t>
  </si>
  <si>
    <t>Příloha č. 5  Mzdového předpisu (odst., písm.)</t>
  </si>
  <si>
    <t>Částka v Kč</t>
  </si>
  <si>
    <t>Za UTB ve Zlíně</t>
  </si>
  <si>
    <t>Výše prac. úvazku:</t>
  </si>
  <si>
    <t>Osobní ohodnocení celkem:</t>
  </si>
  <si>
    <t>č.j.:</t>
  </si>
  <si>
    <t>Příloha Mzdového výměru ze dne:</t>
  </si>
  <si>
    <t>Osobní ohodnocení</t>
  </si>
  <si>
    <t>za UTB ve Zlíně</t>
  </si>
  <si>
    <t>Převzal(a):</t>
  </si>
  <si>
    <t>podpis zaměstnance</t>
  </si>
  <si>
    <t>Mzdový výměr</t>
  </si>
  <si>
    <t>Mzdový tarif</t>
  </si>
  <si>
    <t>Součást:</t>
  </si>
  <si>
    <t>zařazen(a) do mzdové třídy (případně stupně, je-li relevantní):</t>
  </si>
  <si>
    <t>Náleží-li zaměstnanci osobní ohodnocení, příplatek za vedení, příplatek za výkon funkce či příplatek za zastupování, tvoří rozhodnutí o jeho přiznání či změně nedílnou součást tohoto mzdového výměru jako jeho příloha.</t>
  </si>
  <si>
    <t xml:space="preserve">Příloha Mzdového výměru ze dne </t>
  </si>
  <si>
    <t>Příplatek za vedení (výkon funkce)</t>
  </si>
  <si>
    <t>S účinností od:</t>
  </si>
  <si>
    <t>Příplatek náleží po dobu, po kterou jsou splněny předpoklady pro jeho výplatu (doba výkonu funkce vedoucího zaměstnance, výkon funkce v AS.).</t>
  </si>
  <si>
    <t xml:space="preserve">- příplatek za vedení (výkon funkce) dle </t>
  </si>
  <si>
    <t xml:space="preserve">přílohy č. 5 Mzdového předpisu UTB: </t>
  </si>
  <si>
    <t>Rektorát</t>
  </si>
  <si>
    <t>S účinností od</t>
  </si>
  <si>
    <t>Projekt:</t>
  </si>
  <si>
    <t>Pozice</t>
  </si>
  <si>
    <t>na pozici:</t>
  </si>
  <si>
    <t>Osobní ohodnocení je přiznáno do:</t>
  </si>
  <si>
    <t>SPP prvek:</t>
  </si>
  <si>
    <t>Tvůrčí činnost(DKRVO):</t>
  </si>
  <si>
    <t>Hlavní činnost(vzdělávání):</t>
  </si>
  <si>
    <t>Úvazek</t>
  </si>
  <si>
    <t>Celkový úvazek na projektech:</t>
  </si>
  <si>
    <t>Rozdělení hlavního úvazku</t>
  </si>
  <si>
    <t>II. Osobní ohodnocení</t>
  </si>
  <si>
    <t>Vypočtená tarifní mzda:</t>
  </si>
  <si>
    <t>Zbývá na hlavní úvazek:</t>
  </si>
  <si>
    <t>Spoluúčast</t>
  </si>
  <si>
    <t>ano</t>
  </si>
  <si>
    <t>ne</t>
  </si>
  <si>
    <t>Doba platnosti OO:</t>
  </si>
  <si>
    <t>Úvazek vyčleněn do:</t>
  </si>
  <si>
    <t>Úvazek vyčleněn do</t>
  </si>
  <si>
    <t>Odůvodnění:</t>
  </si>
  <si>
    <t>Osobní ohodnocení z hlavní činnosti celkem:</t>
  </si>
  <si>
    <t>Kategorie zaměstnance:</t>
  </si>
  <si>
    <t>Tarif celkem:</t>
  </si>
  <si>
    <t>Úvazek:</t>
  </si>
  <si>
    <t>Mzdová třída pro THP:</t>
  </si>
  <si>
    <t>Mzdová třída pro AP a vědecké prac.:</t>
  </si>
  <si>
    <t>akademičtí pracovníci</t>
  </si>
  <si>
    <t>vědečtí pracovníci</t>
  </si>
  <si>
    <t>další zaměstnanci</t>
  </si>
  <si>
    <t>A1</t>
  </si>
  <si>
    <t>A2</t>
  </si>
  <si>
    <t>A3</t>
  </si>
  <si>
    <t>A4</t>
  </si>
  <si>
    <t>B1</t>
  </si>
  <si>
    <t>B2</t>
  </si>
  <si>
    <t>B3</t>
  </si>
  <si>
    <t>B4</t>
  </si>
  <si>
    <t>R1</t>
  </si>
  <si>
    <t>R2</t>
  </si>
  <si>
    <t>R4</t>
  </si>
  <si>
    <t>R3</t>
  </si>
  <si>
    <t>Uveďte SPP prvky:</t>
  </si>
  <si>
    <t>Doba platnosti osobního ohodnocení z hlavní a tvůrčí činnosti:</t>
  </si>
  <si>
    <t>Výše osobního ohodnocení z tvůrčí činnosti:</t>
  </si>
  <si>
    <t>Výše osobního ohodnocení z hlavní činnosti:</t>
  </si>
  <si>
    <t>Příplatek za vedení a výkon funkce</t>
  </si>
  <si>
    <t>Příloha č. 5 Mzdového předpisu (odst., písm.)</t>
  </si>
  <si>
    <t>Navrhovatel</t>
  </si>
  <si>
    <t>V souladu s Mzdovým předpisem UTB ve Zlíně a s podmínkami dohodnutými v pracovní smlouvě Vám přiznávám:</t>
  </si>
  <si>
    <t>Tímto mzdovým výměrem jsou nahrazovány všechny dříve vydané mzdové výměry a dekrety.</t>
  </si>
  <si>
    <t>Na základě pracovní smlouvy a v souladu s Mzdovým předpisem UTB ve Zlíně Vám přiznávám:</t>
  </si>
  <si>
    <t>Ve Zlíně dne</t>
  </si>
  <si>
    <t>Typová pracovní pozice:</t>
  </si>
  <si>
    <t>změny</t>
  </si>
  <si>
    <t>přiznání</t>
  </si>
  <si>
    <t>odejmutí</t>
  </si>
  <si>
    <t xml:space="preserve">Odůvodnění  </t>
  </si>
  <si>
    <t>osobního ohodnocení:</t>
  </si>
  <si>
    <t>kontrola</t>
  </si>
  <si>
    <t>Projekt (název a registrační číslo):</t>
  </si>
  <si>
    <t xml:space="preserve">Mzdový tarif </t>
  </si>
  <si>
    <t>Osobní ohodnocení z hlavní činnosti</t>
  </si>
  <si>
    <t xml:space="preserve">Pozn.: </t>
  </si>
  <si>
    <t>Pozn.:</t>
  </si>
  <si>
    <t>Osobní ohodnocení se přiznává zejména za:</t>
  </si>
  <si>
    <t>dlouhodobě nadstandardní pracovní výsledky</t>
  </si>
  <si>
    <t>vyšší rozsah pracovních činností</t>
  </si>
  <si>
    <t>plnění úkolů nad rámec pracovního zařazení</t>
  </si>
  <si>
    <t>vyšší odpovědnost nebo náročnost práce</t>
  </si>
  <si>
    <t>významný přínos pro pracoviště nebo univerzitu</t>
  </si>
  <si>
    <t xml:space="preserve">vyšší kvalitu zaměstnancem vykonávané práce </t>
  </si>
  <si>
    <t>manažerské a organizační schopnosti</t>
  </si>
  <si>
    <t xml:space="preserve">schopnost týmové spolupráce </t>
  </si>
  <si>
    <t>velmi dobré pracovní výsledky</t>
  </si>
  <si>
    <t>dlouhodobou spolehlivou pracovní výkonnost</t>
  </si>
  <si>
    <t>plnění většího rozsahu pracovních úkolů</t>
  </si>
  <si>
    <t>předpoklad plnění náročných a složitých pracovních úkolů</t>
  </si>
  <si>
    <t>předpoklad okamžité upotřebitelnosti jeho specifických znalostí, dovedností a zkušeností (u nastupujících zaměstnanců)</t>
  </si>
  <si>
    <t>CO MUSÍ ODŮVODNĚNÍ OBSAHOVAT</t>
  </si>
  <si>
    <t>Nadstandardní pracovní nasazení v období realizace klíčových aktivit, kontrol a reportingu.</t>
  </si>
  <si>
    <t>Samostatnost a spolehlivost při plnění úkolů vyžadujících detailní znalost metodik projektu a dodržení termínů.</t>
  </si>
  <si>
    <t>Metodické vedení osob zapojených na projektu XY.</t>
  </si>
  <si>
    <t>CO DO ODŮVODNĚNÍ NESMÍ PATŘIT</t>
  </si>
  <si>
    <t xml:space="preserve">Co zaměstnanec dělá – uveďte hlavní oblast jeho/její práce. </t>
  </si>
  <si>
    <t>nepoužívejte subjektivní dojmy („je fajn člověk“),</t>
  </si>
  <si>
    <t>neuvádějte osobní nebo citlivé charakteristiky (věk, rodina, pohlaví…),</t>
  </si>
  <si>
    <t>neodkazujte na sympatie/antipatie,</t>
  </si>
  <si>
    <t>nepište obecné fráze bez příkladů („pracuje dobře“),</t>
  </si>
  <si>
    <t>osobní ohodnocení se přiznává zejména za dlouhodobě dosahované pracovní výsledky, nikoliv za jednorázové splnění úkolu.</t>
  </si>
  <si>
    <t>Konkrétní výsledky – jednoduchá fakta (uveďte doložitelné výsledky práce zaměstnance, například realizované projekty, zavedená opatření, metodické výstupy, zlepšení procesů nebo jiné měřitelné či prokazatelné přínosy. dále počet akcí, projektů, školení, zvýšení efektivity, zpětná vazba, zlepšení procesů apod.).</t>
  </si>
  <si>
    <t>U servisních nebo podpůrných činností (nelze-li uvést měřitelné kvantitativní ukazatele) zaměření na kvalitu, spolehlivost a přínos pro fungování pracoviště.</t>
  </si>
  <si>
    <t>Odůvodnění (max 300 znaků):</t>
  </si>
  <si>
    <t>Odůvodnění osobního ohodnocení z hlavní činnosti (max. 500 znaků):</t>
  </si>
  <si>
    <t>Název vedoucí pozice/funkce</t>
  </si>
  <si>
    <t>spoluúčast</t>
  </si>
  <si>
    <t>Mzdová třída/stupeň</t>
  </si>
  <si>
    <t>Zastupuje:</t>
  </si>
  <si>
    <t>Mzdový tarif v Kč za měsíc:</t>
  </si>
  <si>
    <t>Účinnost mzdového tarifu od:</t>
  </si>
  <si>
    <t>Tento materiál slouží jako rychlý a praktický průvodce při zdůvodňování osobního ohodnocení zaměstnanců a vychází z platného znění Zákoníku práce, Mzdového předpisu UTB ve Zlíně a zohledňuje požadavky směrnice EU 2023/970.</t>
  </si>
  <si>
    <t>A) Osobní ohodnocení z hlavní činnosti</t>
  </si>
  <si>
    <t>I. Osobní ohodnocení akademických a vědeckých pracovníků</t>
  </si>
  <si>
    <t>Při stanovení výše osobního ohodnocení se u akademických a vědeckých pracovníků posuzují výsledky pravidelného hodnocení zaměstnanců vycházející z platné vnitřní normy UTB a vnitřní normy příslušné součásti, týkající se hodnocení pedagogických, tvůrčích, řídicích a dalších činností, včetně ocenění osobního přínosu k pedagogické a vědecké činnosti a další odborné činnosti vykonávané na UTB.</t>
  </si>
  <si>
    <t>II. Osobní ohodnocení dalších zaměstnanců</t>
  </si>
  <si>
    <t>znalosti, dovednosti, zkušenosti zaměstnance v oboru jeho práce</t>
  </si>
  <si>
    <t>profesní a osobnostní rozvoj zaměstnance v oboru jeho práce</t>
  </si>
  <si>
    <t>Jak svou práci dělá – popište kvalitu výkonu: spolehlivě, samostatně, zodpovědně, iniciativně, odborně, zohlednění míry odpovědnosti a náročnosti práce, dále je možné vyzdvihnout i senioritu (zaměstnanec působí jako odborná autorita, ostatní zaměstnanci v témže oboru se na něj obracejí s dotazy, konzultacemi a využívají jeho/jejích zkušeností; zaměstnanec aktivně pomáhá ostatním a sdílí své dobré praxe).</t>
  </si>
  <si>
    <t xml:space="preserve">Přínos pro pracoviště nebo univerzitu – krátce uveďte, k čemu práce zaměstnance vede (lepší organizace, efektivnější služby, vyšší spokojenost zaměstnanců, posílení firemní kultury…). </t>
  </si>
  <si>
    <t xml:space="preserve">B) Osobní ohodnocení z projektu </t>
  </si>
  <si>
    <t>Toto odůvodnění platí pro akademické a vědecké pracovníky i další zaměstnance, pokud je jim přiznáváno osobní ohodnocení z projektu, na jehož řeší jsou účastni.</t>
  </si>
  <si>
    <t>Osobní ohodnocení z projektu se přiznává zejména za:</t>
  </si>
  <si>
    <t>Vysokou kvalitu a odbornou úroveň práce, zejména při zajištění administrace projektu v souladu s pravidly poskytovatele.</t>
  </si>
  <si>
    <t>Prokazatelné výsledky – řádně splněné výstupy projektu, včasné a bezchybné zpracování administrativy a komunikace s poskytovatelem, kontrolami apod.</t>
  </si>
  <si>
    <t>Zvýšenou odpovědnost spojenou s rizikem sankcí v případě nesplnění projektových požadavků.</t>
  </si>
  <si>
    <t>Pro oblast odůvodnění přiznání osobního ohodnocení z projektu současně platí obdobně také pokyny „Co musí a nesmí obsahovat odůvodnění“ dle části A) II.</t>
  </si>
  <si>
    <t>-</t>
  </si>
  <si>
    <t>Osobní ohodnocení v Kč</t>
  </si>
  <si>
    <t>Odůvodnění přiznání osobního ohodnocení zaměstnance</t>
  </si>
  <si>
    <t>dle mzdového předpisu při 100% úvazku</t>
  </si>
  <si>
    <t>pozice:</t>
  </si>
  <si>
    <t>děkan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</si>
</sst>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_-* #,##0\ &quot;Kč&quot;_-;\-* #,##0\ &quot;Kč&quot;_-;_-* &quot;-&quot;??\ &quot;Kč&quot;_-;_-@_-"/>
    <numFmt numFmtId="165" formatCode="#,##0\ &quot;Kč&quot;"/>
    <numFmt numFmtId="166" formatCode="d/m/yyyy;@"/>
    <numFmt numFmtId="167" formatCode="d/\ m/\ yyyy"/>
    <numFmt numFmtId="168" formatCode="d/\ m/\ yyyy;@"/>
  </numFmts>
  <fonts count="18" x14ac:knownFonts="1">
    <font>
      <sz val="11"/>
      <color theme="1"/>
      <name val="Times New Roman"/>
      <family val="1"/>
      <charset val="238"/>
    </font>
    <font>
      <sz val="11"/>
      <color theme="1"/>
      <name val="Aptos Narrow"/>
      <family val="2"/>
      <charset val="238"/>
      <scheme val="minor"/>
    </font>
    <font>
      <b/>
      <sz val="10"/>
      <color rgb="FFFF0000"/>
      <name val="Arial"/>
      <family val="2"/>
      <charset val="238"/>
    </font>
    <font>
      <b/>
      <sz val="11"/>
      <color rgb="FF000000"/>
      <name val="Calibri"/>
      <family val="2"/>
      <charset val="238"/>
    </font>
    <font>
      <sz val="8"/>
      <name val="Aptos Narrow"/>
      <family val="2"/>
      <charset val="238"/>
      <scheme val="minor"/>
    </font>
    <font>
      <b/>
      <sz val="18"/>
      <color theme="1"/>
      <name val="Times New Roman"/>
      <family val="1"/>
      <charset val="238"/>
    </font>
    <font>
      <b/>
      <sz val="11"/>
      <color theme="1"/>
      <name val="Times New Roman"/>
      <family val="1"/>
      <charset val="238"/>
    </font>
    <font>
      <i/>
      <sz val="11"/>
      <color theme="1"/>
      <name val="Times New Roman"/>
      <family val="1"/>
      <charset val="238"/>
    </font>
    <font>
      <sz val="11"/>
      <name val="Times New Roman"/>
      <family val="1"/>
      <charset val="238"/>
    </font>
    <font>
      <sz val="10"/>
      <color theme="1"/>
      <name val="Times New Roman"/>
      <family val="1"/>
      <charset val="238"/>
    </font>
    <font>
      <sz val="8"/>
      <color theme="1"/>
      <name val="Times New Roman"/>
      <family val="1"/>
      <charset val="238"/>
    </font>
    <font>
      <sz val="11"/>
      <color rgb="FF000000"/>
      <name val="Times New Roman"/>
      <family val="1"/>
      <charset val="238"/>
    </font>
    <font>
      <b/>
      <sz val="14"/>
      <color theme="1"/>
      <name val="Times New Roman"/>
      <family val="1"/>
      <charset val="238"/>
    </font>
    <font>
      <b/>
      <sz val="11"/>
      <color indexed="8"/>
      <name val="Times New Roman"/>
      <family val="1"/>
      <charset val="238"/>
    </font>
    <font>
      <sz val="11"/>
      <color theme="1"/>
      <name val="Times New Roman"/>
      <family val="1"/>
      <charset val="238"/>
    </font>
    <font>
      <b/>
      <sz val="14"/>
      <color rgb="FF009999"/>
      <name val="Times New Roman"/>
      <family val="1"/>
      <charset val="238"/>
    </font>
    <font>
      <sz val="12"/>
      <color theme="1"/>
      <name val="Times New Roman"/>
      <family val="1"/>
      <charset val="238"/>
    </font>
    <font>
      <b/>
      <sz val="12"/>
      <color theme="1"/>
      <name val="Times New Roman"/>
      <family val="1"/>
      <charset val="238"/>
    </font>
  </fonts>
  <fills count="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E5F6DE"/>
        <bgColor indexed="64"/>
      </patternFill>
    </fill>
    <fill>
      <patternFill patternType="solid">
        <fgColor theme="9" tint="0.59999389629810485"/>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dashed">
        <color indexed="64"/>
      </bottom>
      <diagonal/>
    </border>
    <border>
      <left/>
      <right/>
      <top style="dashed">
        <color indexed="64"/>
      </top>
      <bottom/>
      <diagonal/>
    </border>
    <border>
      <left/>
      <right/>
      <top style="dotted">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DashDotDot">
        <color indexed="64"/>
      </bottom>
      <diagonal/>
    </border>
    <border>
      <left/>
      <right/>
      <top/>
      <bottom style="mediumDashDotDot">
        <color indexed="64"/>
      </bottom>
      <diagonal/>
    </border>
    <border>
      <left style="double">
        <color indexed="64"/>
      </left>
      <right style="double">
        <color indexed="64"/>
      </right>
      <top/>
      <bottom/>
      <diagonal/>
    </border>
    <border>
      <left style="double">
        <color indexed="64"/>
      </left>
      <right style="double">
        <color indexed="64"/>
      </right>
      <top/>
      <bottom style="mediumDashDotDot">
        <color indexed="64"/>
      </bottom>
      <diagonal/>
    </border>
    <border>
      <left style="double">
        <color indexed="64"/>
      </left>
      <right style="double">
        <color indexed="64"/>
      </right>
      <top style="mediumDashDotDot">
        <color indexed="64"/>
      </top>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right style="medium">
        <color indexed="64"/>
      </right>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2">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xf>
    <xf numFmtId="164" fontId="0" fillId="0" borderId="4" xfId="1" applyNumberFormat="1" applyFont="1" applyBorder="1" applyAlignment="1">
      <alignment horizontal="center"/>
    </xf>
    <xf numFmtId="164" fontId="0" fillId="0" borderId="0" xfId="1" applyNumberFormat="1" applyFont="1"/>
    <xf numFmtId="164" fontId="0" fillId="0" borderId="15" xfId="1" applyNumberFormat="1" applyFont="1" applyBorder="1" applyAlignment="1"/>
    <xf numFmtId="0" fontId="0" fillId="0" borderId="0" xfId="0" applyFont="1" applyAlignment="1">
      <alignment horizontal="left"/>
    </xf>
    <xf numFmtId="0" fontId="0" fillId="0" borderId="0" xfId="0" applyFont="1"/>
    <xf numFmtId="167" fontId="0" fillId="0" borderId="0" xfId="0" applyNumberFormat="1" applyFont="1" applyAlignment="1">
      <alignment horizontal="left"/>
    </xf>
    <xf numFmtId="0" fontId="6" fillId="0" borderId="0" xfId="0" applyFont="1" applyAlignment="1">
      <alignment horizontal="right"/>
    </xf>
    <xf numFmtId="0" fontId="6" fillId="0" borderId="0" xfId="0" applyFont="1" applyAlignment="1">
      <alignment horizontal="left"/>
    </xf>
    <xf numFmtId="0" fontId="0" fillId="0" borderId="0" xfId="0" applyFont="1" applyAlignment="1">
      <alignment horizontal="right"/>
    </xf>
    <xf numFmtId="0" fontId="0" fillId="0" borderId="0" xfId="0" applyFont="1" applyAlignment="1">
      <alignment vertical="center"/>
    </xf>
    <xf numFmtId="0" fontId="0" fillId="0" borderId="4" xfId="0" applyFont="1" applyBorder="1" applyAlignment="1">
      <alignment horizontal="center"/>
    </xf>
    <xf numFmtId="0" fontId="0" fillId="0" borderId="4" xfId="0" applyFont="1" applyBorder="1"/>
    <xf numFmtId="0" fontId="0" fillId="0" borderId="13" xfId="0" applyFont="1" applyBorder="1"/>
    <xf numFmtId="0" fontId="6" fillId="0" borderId="0" xfId="0" applyFont="1"/>
    <xf numFmtId="0" fontId="0" fillId="0" borderId="0" xfId="0" applyFont="1" applyBorder="1" applyAlignment="1">
      <alignment horizontal="left"/>
    </xf>
    <xf numFmtId="0" fontId="9" fillId="0" borderId="11" xfId="0" applyFont="1" applyBorder="1" applyAlignment="1">
      <alignment horizontal="left" shrinkToFit="1"/>
    </xf>
    <xf numFmtId="0" fontId="9" fillId="0" borderId="9" xfId="0" applyFont="1" applyBorder="1" applyAlignment="1">
      <alignment horizontal="left" shrinkToFit="1"/>
    </xf>
    <xf numFmtId="164" fontId="6" fillId="0" borderId="18" xfId="1" applyNumberFormat="1" applyFont="1" applyBorder="1"/>
    <xf numFmtId="164" fontId="6" fillId="0" borderId="0" xfId="1" applyNumberFormat="1" applyFont="1" applyBorder="1"/>
    <xf numFmtId="0" fontId="6" fillId="0" borderId="0" xfId="0" applyFont="1" applyAlignment="1">
      <alignment horizontal="center"/>
    </xf>
    <xf numFmtId="0" fontId="0" fillId="0" borderId="0" xfId="0" applyFont="1" applyAlignment="1">
      <alignment horizontal="center"/>
    </xf>
    <xf numFmtId="0" fontId="6" fillId="6" borderId="32" xfId="0" applyFont="1" applyFill="1" applyBorder="1" applyAlignment="1">
      <alignment vertical="center"/>
    </xf>
    <xf numFmtId="167" fontId="6" fillId="0" borderId="0" xfId="0" applyNumberFormat="1" applyFont="1" applyAlignment="1">
      <alignment horizontal="left"/>
    </xf>
    <xf numFmtId="0" fontId="6" fillId="0" borderId="0" xfId="0" applyFont="1" applyAlignment="1">
      <alignment horizontal="left"/>
    </xf>
    <xf numFmtId="0" fontId="6" fillId="6" borderId="17" xfId="0" applyFont="1" applyFill="1" applyBorder="1" applyAlignment="1">
      <alignment horizontal="center" vertical="center"/>
    </xf>
    <xf numFmtId="0" fontId="0" fillId="5" borderId="0" xfId="0" applyFont="1" applyFill="1" applyAlignment="1" applyProtection="1">
      <alignment horizontal="center"/>
      <protection locked="0"/>
    </xf>
    <xf numFmtId="166" fontId="0" fillId="0" borderId="0" xfId="0" applyNumberFormat="1" applyFont="1" applyAlignment="1">
      <alignment horizontal="left"/>
    </xf>
    <xf numFmtId="164" fontId="6" fillId="0" borderId="0" xfId="1" applyNumberFormat="1" applyFont="1"/>
    <xf numFmtId="9" fontId="0" fillId="7" borderId="0" xfId="0" applyNumberFormat="1" applyFont="1" applyFill="1" applyAlignment="1" applyProtection="1">
      <alignment horizontal="center"/>
      <protection locked="0"/>
    </xf>
    <xf numFmtId="164" fontId="0" fillId="7" borderId="9" xfId="1" applyNumberFormat="1" applyFont="1" applyFill="1" applyBorder="1" applyProtection="1">
      <protection locked="0"/>
    </xf>
    <xf numFmtId="14" fontId="0" fillId="7" borderId="0" xfId="0" applyNumberFormat="1" applyFont="1" applyFill="1" applyProtection="1">
      <protection locked="0"/>
    </xf>
    <xf numFmtId="164" fontId="0" fillId="7" borderId="0" xfId="1" applyNumberFormat="1" applyFont="1" applyFill="1" applyProtection="1">
      <protection locked="0"/>
    </xf>
    <xf numFmtId="167" fontId="12" fillId="0" borderId="0" xfId="0" applyNumberFormat="1" applyFont="1"/>
    <xf numFmtId="0" fontId="9" fillId="0" borderId="0" xfId="0" applyFont="1"/>
    <xf numFmtId="166" fontId="0" fillId="0" borderId="0" xfId="0" applyNumberFormat="1" applyFont="1"/>
    <xf numFmtId="0" fontId="5" fillId="0" borderId="0" xfId="0" applyFont="1"/>
    <xf numFmtId="0" fontId="0" fillId="0" borderId="0" xfId="0" quotePrefix="1" applyFont="1" applyAlignment="1">
      <alignment wrapText="1"/>
    </xf>
    <xf numFmtId="0" fontId="6" fillId="0" borderId="0" xfId="0" applyFont="1" applyAlignment="1">
      <alignment horizontal="left"/>
    </xf>
    <xf numFmtId="0" fontId="0" fillId="0" borderId="0" xfId="0" applyFont="1" applyAlignment="1">
      <alignment horizontal="left"/>
    </xf>
    <xf numFmtId="0" fontId="6" fillId="6" borderId="18" xfId="0" applyFont="1" applyFill="1" applyBorder="1" applyAlignment="1">
      <alignment horizontal="center" vertical="center"/>
    </xf>
    <xf numFmtId="0" fontId="0" fillId="0" borderId="0" xfId="0" applyFont="1" applyBorder="1"/>
    <xf numFmtId="164" fontId="6" fillId="6" borderId="15" xfId="0" applyNumberFormat="1" applyFont="1" applyFill="1" applyBorder="1"/>
    <xf numFmtId="164" fontId="6" fillId="6" borderId="7" xfId="0" applyNumberFormat="1" applyFont="1" applyFill="1" applyBorder="1"/>
    <xf numFmtId="0" fontId="0" fillId="6" borderId="41" xfId="0" applyFont="1" applyFill="1" applyBorder="1"/>
    <xf numFmtId="0" fontId="6" fillId="6" borderId="32" xfId="0" applyFont="1" applyFill="1" applyBorder="1" applyAlignment="1">
      <alignment horizontal="center"/>
    </xf>
    <xf numFmtId="0" fontId="6" fillId="6" borderId="18" xfId="0" applyFont="1" applyFill="1" applyBorder="1" applyAlignment="1">
      <alignment horizontal="center"/>
    </xf>
    <xf numFmtId="0" fontId="6" fillId="6" borderId="46" xfId="0" applyFont="1" applyFill="1" applyBorder="1" applyAlignment="1">
      <alignment horizontal="center"/>
    </xf>
    <xf numFmtId="0" fontId="6" fillId="6" borderId="47" xfId="0" applyFont="1" applyFill="1" applyBorder="1" applyAlignment="1">
      <alignment horizontal="center"/>
    </xf>
    <xf numFmtId="0" fontId="0" fillId="0" borderId="9" xfId="0" applyFont="1" applyBorder="1" applyAlignment="1"/>
    <xf numFmtId="0" fontId="0" fillId="0" borderId="11" xfId="0" applyFont="1" applyBorder="1" applyAlignment="1"/>
    <xf numFmtId="166" fontId="6" fillId="0" borderId="0" xfId="0" applyNumberFormat="1" applyFont="1" applyAlignment="1">
      <alignment horizontal="center"/>
    </xf>
    <xf numFmtId="166" fontId="6" fillId="0" borderId="0" xfId="0" applyNumberFormat="1" applyFont="1"/>
    <xf numFmtId="166" fontId="6" fillId="0" borderId="0" xfId="0" applyNumberFormat="1" applyFont="1" applyAlignment="1">
      <alignment horizontal="left"/>
    </xf>
    <xf numFmtId="0" fontId="0" fillId="0" borderId="49" xfId="0" applyFont="1" applyBorder="1" applyAlignment="1"/>
    <xf numFmtId="0" fontId="9" fillId="0" borderId="49" xfId="0" applyFont="1" applyBorder="1" applyAlignment="1">
      <alignment horizontal="left" shrinkToFit="1"/>
    </xf>
    <xf numFmtId="0" fontId="0" fillId="0" borderId="0" xfId="0" applyFont="1" applyAlignment="1">
      <alignment horizontal="right"/>
    </xf>
    <xf numFmtId="0" fontId="0" fillId="0" borderId="0" xfId="0" applyFont="1" applyAlignment="1">
      <alignment horizontal="left"/>
    </xf>
    <xf numFmtId="0" fontId="0" fillId="0" borderId="0" xfId="0" applyFont="1" applyAlignment="1">
      <alignment vertical="top"/>
    </xf>
    <xf numFmtId="0" fontId="13" fillId="0" borderId="0" xfId="0" applyFont="1" applyAlignment="1">
      <alignment horizontal="left"/>
    </xf>
    <xf numFmtId="0" fontId="0" fillId="0" borderId="0" xfId="0" applyFont="1" applyAlignment="1">
      <alignment horizontal="left" vertical="top"/>
    </xf>
    <xf numFmtId="9" fontId="0" fillId="7" borderId="35" xfId="0" applyNumberFormat="1" applyFont="1" applyFill="1" applyBorder="1" applyProtection="1">
      <protection locked="0"/>
    </xf>
    <xf numFmtId="165" fontId="14" fillId="0" borderId="0" xfId="2" applyNumberFormat="1" applyFont="1" applyBorder="1" applyAlignment="1"/>
    <xf numFmtId="165" fontId="14" fillId="0" borderId="0" xfId="2" applyNumberFormat="1" applyFont="1" applyBorder="1" applyAlignment="1">
      <alignment horizontal="left"/>
    </xf>
    <xf numFmtId="165" fontId="14" fillId="0" borderId="12" xfId="2" applyNumberFormat="1" applyFont="1" applyBorder="1" applyAlignment="1"/>
    <xf numFmtId="0" fontId="0" fillId="0" borderId="0" xfId="0" applyFont="1" applyAlignment="1">
      <alignment horizontal="right"/>
    </xf>
    <xf numFmtId="167" fontId="0" fillId="0" borderId="0" xfId="0" applyNumberFormat="1" applyFont="1" applyBorder="1" applyAlignment="1"/>
    <xf numFmtId="167" fontId="0" fillId="0" borderId="55" xfId="0" applyNumberFormat="1" applyFont="1" applyBorder="1" applyAlignment="1"/>
    <xf numFmtId="0" fontId="0" fillId="0" borderId="0" xfId="0" applyFont="1" applyAlignment="1"/>
    <xf numFmtId="14" fontId="6" fillId="0" borderId="0" xfId="0" applyNumberFormat="1" applyFont="1" applyAlignment="1">
      <alignment horizontal="left"/>
    </xf>
    <xf numFmtId="0" fontId="0" fillId="0" borderId="0" xfId="0" applyFont="1" applyFill="1"/>
    <xf numFmtId="167" fontId="0" fillId="0" borderId="20" xfId="0" applyNumberFormat="1" applyFont="1" applyBorder="1" applyAlignment="1"/>
    <xf numFmtId="0" fontId="6" fillId="6" borderId="50" xfId="0" applyFont="1" applyFill="1" applyBorder="1" applyAlignment="1"/>
    <xf numFmtId="164" fontId="0" fillId="7" borderId="49" xfId="1" applyNumberFormat="1" applyFont="1" applyFill="1" applyBorder="1" applyProtection="1">
      <protection locked="0"/>
    </xf>
    <xf numFmtId="0" fontId="11" fillId="7" borderId="49" xfId="0" applyFont="1" applyFill="1" applyBorder="1" applyAlignment="1" applyProtection="1">
      <alignment horizontal="justify" vertical="center"/>
      <protection locked="0"/>
    </xf>
    <xf numFmtId="0" fontId="9" fillId="7" borderId="11" xfId="0" applyFont="1" applyFill="1" applyBorder="1" applyAlignment="1" applyProtection="1">
      <alignment horizontal="left" vertical="center" shrinkToFit="1"/>
      <protection locked="0"/>
    </xf>
    <xf numFmtId="164" fontId="0" fillId="7" borderId="11" xfId="1" applyNumberFormat="1" applyFont="1" applyFill="1" applyBorder="1" applyProtection="1">
      <protection locked="0"/>
    </xf>
    <xf numFmtId="0" fontId="11" fillId="7" borderId="11" xfId="0" applyFont="1" applyFill="1" applyBorder="1" applyAlignment="1" applyProtection="1">
      <alignment horizontal="justify" vertical="center"/>
      <protection locked="0"/>
    </xf>
    <xf numFmtId="0" fontId="0" fillId="0" borderId="0" xfId="0" applyFont="1" applyAlignment="1">
      <alignment wrapText="1"/>
    </xf>
    <xf numFmtId="0" fontId="16"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vertical="center" wrapText="1"/>
    </xf>
    <xf numFmtId="0" fontId="0" fillId="0" borderId="0" xfId="0" applyFont="1" applyProtection="1"/>
    <xf numFmtId="0" fontId="10" fillId="0" borderId="0" xfId="0" applyFont="1" applyBorder="1" applyProtection="1"/>
    <xf numFmtId="0" fontId="0" fillId="0" borderId="0" xfId="0" applyProtection="1"/>
    <xf numFmtId="2" fontId="0" fillId="4" borderId="0" xfId="0" applyNumberFormat="1" applyFont="1" applyFill="1" applyProtection="1"/>
    <xf numFmtId="14" fontId="0" fillId="0" borderId="0" xfId="0" applyNumberFormat="1" applyFont="1" applyProtection="1"/>
    <xf numFmtId="0" fontId="0" fillId="0" borderId="0" xfId="0" applyFont="1" applyAlignment="1" applyProtection="1">
      <alignment horizontal="right"/>
    </xf>
    <xf numFmtId="166" fontId="0" fillId="0" borderId="0" xfId="0" applyNumberFormat="1" applyFont="1" applyAlignment="1" applyProtection="1">
      <alignment horizontal="left"/>
    </xf>
    <xf numFmtId="0" fontId="0" fillId="0" borderId="0" xfId="0" applyFont="1" applyAlignment="1" applyProtection="1">
      <alignment horizontal="center" vertical="center"/>
    </xf>
    <xf numFmtId="0" fontId="6" fillId="3" borderId="21" xfId="0" applyFont="1" applyFill="1" applyBorder="1" applyAlignment="1" applyProtection="1">
      <alignment horizontal="center" vertical="center"/>
    </xf>
    <xf numFmtId="0" fontId="6" fillId="3" borderId="61" xfId="0" applyFont="1" applyFill="1" applyBorder="1" applyAlignment="1" applyProtection="1">
      <alignment horizontal="center" vertical="center" wrapText="1"/>
    </xf>
    <xf numFmtId="0" fontId="6" fillId="3" borderId="22" xfId="0" applyFont="1" applyFill="1" applyBorder="1" applyAlignment="1" applyProtection="1">
      <alignment horizontal="center" vertical="center"/>
    </xf>
    <xf numFmtId="0" fontId="6" fillId="3" borderId="22" xfId="0" applyFont="1" applyFill="1" applyBorder="1" applyAlignment="1" applyProtection="1">
      <alignment horizontal="center" vertical="center" wrapText="1"/>
    </xf>
    <xf numFmtId="0" fontId="6" fillId="3" borderId="56"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0" fillId="0" borderId="0" xfId="0" applyAlignment="1" applyProtection="1">
      <alignment horizontal="center" vertical="center"/>
    </xf>
    <xf numFmtId="0" fontId="0" fillId="0" borderId="40" xfId="0" applyFont="1" applyBorder="1" applyProtection="1"/>
    <xf numFmtId="9" fontId="0" fillId="0" borderId="0" xfId="2" applyFont="1" applyBorder="1" applyAlignment="1" applyProtection="1">
      <alignment horizontal="left" vertical="top"/>
    </xf>
    <xf numFmtId="0" fontId="0" fillId="0" borderId="0" xfId="0" applyFont="1" applyBorder="1" applyAlignment="1" applyProtection="1">
      <alignment horizontal="center"/>
    </xf>
    <xf numFmtId="164" fontId="0" fillId="0" borderId="0" xfId="1" applyNumberFormat="1" applyFont="1" applyBorder="1" applyProtection="1"/>
    <xf numFmtId="14" fontId="0" fillId="0" borderId="0" xfId="0" applyNumberFormat="1" applyProtection="1"/>
    <xf numFmtId="0" fontId="0" fillId="0" borderId="20" xfId="0" applyFont="1" applyBorder="1" applyProtection="1"/>
    <xf numFmtId="9" fontId="0" fillId="0" borderId="0" xfId="2" applyFont="1" applyProtection="1"/>
    <xf numFmtId="9" fontId="6" fillId="0" borderId="0" xfId="0" applyNumberFormat="1" applyFont="1" applyAlignment="1" applyProtection="1">
      <alignment horizontal="center"/>
    </xf>
    <xf numFmtId="9" fontId="6" fillId="4" borderId="0" xfId="0" applyNumberFormat="1" applyFont="1" applyFill="1" applyAlignment="1" applyProtection="1">
      <alignment horizontal="center"/>
    </xf>
    <xf numFmtId="9" fontId="0" fillId="0" borderId="0" xfId="0" applyNumberFormat="1" applyFont="1" applyProtection="1"/>
    <xf numFmtId="0" fontId="6" fillId="3" borderId="45" xfId="0" applyFont="1" applyFill="1" applyBorder="1" applyProtection="1"/>
    <xf numFmtId="0" fontId="6" fillId="3" borderId="46" xfId="0" applyFont="1" applyFill="1" applyBorder="1" applyProtection="1"/>
    <xf numFmtId="0" fontId="6" fillId="3" borderId="3" xfId="0" applyFont="1" applyFill="1" applyBorder="1" applyProtection="1"/>
    <xf numFmtId="0" fontId="7" fillId="0" borderId="0" xfId="0" applyFont="1" applyProtection="1"/>
    <xf numFmtId="0" fontId="0" fillId="0" borderId="0" xfId="0" applyFont="1" applyBorder="1" applyAlignment="1" applyProtection="1">
      <alignment horizontal="center" wrapText="1"/>
    </xf>
    <xf numFmtId="164" fontId="0" fillId="0" borderId="0" xfId="1" applyNumberFormat="1" applyFont="1" applyProtection="1"/>
    <xf numFmtId="164" fontId="0" fillId="0" borderId="0" xfId="0" applyNumberFormat="1" applyFont="1" applyProtection="1"/>
    <xf numFmtId="164" fontId="6" fillId="0" borderId="26" xfId="1" applyNumberFormat="1" applyFont="1" applyBorder="1" applyProtection="1"/>
    <xf numFmtId="0" fontId="0" fillId="0" borderId="26" xfId="0" applyFont="1" applyBorder="1" applyProtection="1"/>
    <xf numFmtId="0" fontId="0" fillId="0" borderId="31" xfId="0" applyFont="1" applyBorder="1" applyProtection="1"/>
    <xf numFmtId="0" fontId="6" fillId="0" borderId="0" xfId="0" applyFont="1" applyProtection="1"/>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57" xfId="0" applyFont="1" applyFill="1" applyBorder="1" applyProtection="1"/>
    <xf numFmtId="164" fontId="0" fillId="2" borderId="15" xfId="1" applyNumberFormat="1" applyFont="1" applyFill="1" applyBorder="1" applyProtection="1">
      <protection locked="0"/>
    </xf>
    <xf numFmtId="0" fontId="0" fillId="2" borderId="41" xfId="0" applyFont="1" applyFill="1" applyBorder="1" applyAlignment="1" applyProtection="1">
      <alignment horizontal="center"/>
      <protection locked="0"/>
    </xf>
    <xf numFmtId="167" fontId="0" fillId="0" borderId="0" xfId="0" applyNumberFormat="1" applyFont="1" applyAlignment="1" applyProtection="1">
      <alignment horizontal="left"/>
      <protection locked="0"/>
    </xf>
    <xf numFmtId="3" fontId="3" fillId="2" borderId="0" xfId="0" applyNumberFormat="1" applyFont="1" applyFill="1" applyAlignment="1" applyProtection="1">
      <alignment horizontal="center" vertical="center"/>
    </xf>
    <xf numFmtId="3" fontId="3" fillId="2" borderId="1" xfId="0" applyNumberFormat="1" applyFont="1" applyFill="1" applyBorder="1" applyAlignment="1" applyProtection="1">
      <alignment horizontal="center" vertical="center"/>
    </xf>
    <xf numFmtId="3" fontId="3" fillId="2" borderId="2" xfId="0" applyNumberFormat="1" applyFont="1" applyFill="1" applyBorder="1" applyAlignment="1" applyProtection="1">
      <alignment horizontal="center" vertical="center"/>
    </xf>
    <xf numFmtId="3" fontId="3" fillId="2" borderId="3" xfId="0" applyNumberFormat="1" applyFont="1" applyFill="1" applyBorder="1" applyAlignment="1" applyProtection="1">
      <alignment horizontal="center" vertical="center"/>
    </xf>
    <xf numFmtId="3" fontId="3" fillId="2" borderId="0" xfId="0" applyNumberFormat="1" applyFont="1" applyFill="1" applyAlignment="1" applyProtection="1">
      <alignment horizontal="center" vertical="center" wrapText="1"/>
    </xf>
    <xf numFmtId="3" fontId="3" fillId="2" borderId="4" xfId="0" applyNumberFormat="1" applyFont="1" applyFill="1" applyBorder="1" applyAlignment="1" applyProtection="1">
      <alignment horizontal="center" vertical="center"/>
    </xf>
    <xf numFmtId="3" fontId="3" fillId="2" borderId="5" xfId="0" applyNumberFormat="1" applyFont="1" applyFill="1" applyBorder="1" applyAlignment="1" applyProtection="1">
      <alignment horizontal="center" vertical="center"/>
    </xf>
    <xf numFmtId="3" fontId="3" fillId="2" borderId="6" xfId="0" applyNumberFormat="1" applyFont="1" applyFill="1" applyBorder="1" applyAlignment="1" applyProtection="1">
      <alignment horizontal="center" vertical="center"/>
    </xf>
    <xf numFmtId="3" fontId="3" fillId="2" borderId="7" xfId="0" applyNumberFormat="1" applyFont="1" applyFill="1" applyBorder="1" applyAlignment="1" applyProtection="1">
      <alignment horizontal="center" vertical="center"/>
    </xf>
    <xf numFmtId="3" fontId="3" fillId="2" borderId="8" xfId="0" applyNumberFormat="1" applyFont="1" applyFill="1" applyBorder="1" applyAlignment="1" applyProtection="1">
      <alignment horizontal="center" vertical="center"/>
    </xf>
    <xf numFmtId="3" fontId="0" fillId="0" borderId="0" xfId="0" applyNumberFormat="1" applyProtection="1"/>
    <xf numFmtId="0" fontId="0" fillId="7" borderId="11" xfId="0" applyFill="1" applyBorder="1" applyAlignment="1" applyProtection="1">
      <alignment horizontal="left"/>
      <protection locked="0"/>
    </xf>
    <xf numFmtId="0" fontId="0" fillId="7" borderId="9" xfId="0" applyFill="1" applyBorder="1" applyAlignment="1" applyProtection="1">
      <alignment horizontal="left"/>
      <protection locked="0"/>
    </xf>
    <xf numFmtId="9" fontId="0" fillId="7" borderId="9" xfId="0" applyNumberFormat="1" applyFont="1" applyFill="1" applyBorder="1" applyProtection="1">
      <protection locked="0"/>
    </xf>
    <xf numFmtId="9" fontId="0" fillId="7" borderId="22" xfId="0" applyNumberFormat="1" applyFont="1" applyFill="1" applyBorder="1" applyProtection="1">
      <protection locked="0"/>
    </xf>
    <xf numFmtId="167" fontId="0" fillId="0" borderId="40" xfId="0" applyNumberFormat="1" applyFont="1" applyBorder="1" applyAlignment="1">
      <alignment horizontal="right" shrinkToFit="1"/>
    </xf>
    <xf numFmtId="167" fontId="0" fillId="0" borderId="42" xfId="0" applyNumberFormat="1" applyFont="1" applyBorder="1" applyAlignment="1">
      <alignment horizontal="right" shrinkToFit="1"/>
    </xf>
    <xf numFmtId="167" fontId="0" fillId="0" borderId="50" xfId="0" applyNumberFormat="1" applyFont="1" applyBorder="1" applyAlignment="1"/>
    <xf numFmtId="167" fontId="0" fillId="0" borderId="50" xfId="0" applyNumberFormat="1" applyFont="1" applyBorder="1" applyAlignment="1">
      <alignment horizontal="right"/>
    </xf>
    <xf numFmtId="167" fontId="14" fillId="0" borderId="42" xfId="2" applyNumberFormat="1" applyFont="1" applyBorder="1" applyAlignment="1">
      <alignment horizontal="center"/>
    </xf>
    <xf numFmtId="167" fontId="14" fillId="0" borderId="43" xfId="2" applyNumberFormat="1" applyFont="1" applyBorder="1" applyAlignment="1">
      <alignment horizontal="center"/>
    </xf>
    <xf numFmtId="0" fontId="0" fillId="0" borderId="0" xfId="0" applyFont="1" applyAlignment="1">
      <alignment horizontal="left" vertical="top" wrapText="1"/>
    </xf>
    <xf numFmtId="0" fontId="9" fillId="7" borderId="35" xfId="0" applyFont="1" applyFill="1" applyBorder="1" applyAlignment="1" applyProtection="1">
      <alignment horizontal="left" vertical="center" shrinkToFit="1"/>
      <protection locked="0"/>
    </xf>
    <xf numFmtId="164" fontId="0" fillId="7" borderId="35" xfId="1" applyNumberFormat="1" applyFont="1" applyFill="1" applyBorder="1" applyProtection="1">
      <protection locked="0"/>
    </xf>
    <xf numFmtId="0" fontId="0" fillId="7" borderId="35" xfId="0" applyFill="1" applyBorder="1" applyAlignment="1" applyProtection="1">
      <alignment horizontal="left"/>
      <protection locked="0"/>
    </xf>
    <xf numFmtId="0" fontId="0" fillId="0" borderId="55" xfId="0" applyFont="1" applyBorder="1" applyProtection="1"/>
    <xf numFmtId="164" fontId="0" fillId="7" borderId="22" xfId="1" applyNumberFormat="1" applyFont="1" applyFill="1" applyBorder="1" applyProtection="1">
      <protection locked="0"/>
    </xf>
    <xf numFmtId="0" fontId="0" fillId="7" borderId="22" xfId="0" applyFill="1" applyBorder="1" applyAlignment="1" applyProtection="1">
      <alignment horizontal="left"/>
      <protection locked="0"/>
    </xf>
    <xf numFmtId="0" fontId="0" fillId="0" borderId="56" xfId="0" applyFont="1" applyBorder="1" applyProtection="1"/>
    <xf numFmtId="0" fontId="9" fillId="8" borderId="35" xfId="0" applyFont="1" applyFill="1" applyBorder="1" applyAlignment="1" applyProtection="1">
      <alignment horizontal="left" vertical="center" shrinkToFit="1"/>
      <protection locked="0"/>
    </xf>
    <xf numFmtId="164" fontId="0" fillId="8" borderId="35" xfId="1" applyNumberFormat="1" applyFont="1" applyFill="1" applyBorder="1" applyProtection="1">
      <protection locked="0"/>
    </xf>
    <xf numFmtId="0" fontId="0" fillId="8" borderId="35" xfId="0" applyFill="1" applyBorder="1" applyAlignment="1" applyProtection="1">
      <alignment horizontal="left"/>
      <protection locked="0"/>
    </xf>
    <xf numFmtId="164" fontId="0" fillId="8" borderId="22" xfId="1" applyNumberFormat="1" applyFont="1" applyFill="1" applyBorder="1" applyProtection="1">
      <protection locked="0"/>
    </xf>
    <xf numFmtId="0" fontId="0" fillId="8" borderId="22" xfId="0" applyFill="1" applyBorder="1" applyAlignment="1" applyProtection="1">
      <alignment horizontal="left"/>
      <protection locked="0"/>
    </xf>
    <xf numFmtId="0" fontId="9" fillId="0" borderId="49" xfId="0" applyFont="1" applyFill="1" applyBorder="1" applyAlignment="1" applyProtection="1">
      <alignment horizontal="left" vertical="center" shrinkToFit="1"/>
    </xf>
    <xf numFmtId="167" fontId="0" fillId="7" borderId="59" xfId="2" applyNumberFormat="1" applyFont="1" applyFill="1" applyBorder="1" applyProtection="1">
      <protection locked="0"/>
    </xf>
    <xf numFmtId="167" fontId="0" fillId="7" borderId="60" xfId="2" applyNumberFormat="1" applyFont="1" applyFill="1" applyBorder="1" applyProtection="1">
      <protection locked="0"/>
    </xf>
    <xf numFmtId="167" fontId="0" fillId="7" borderId="11" xfId="0" applyNumberFormat="1" applyFill="1" applyBorder="1" applyProtection="1">
      <protection locked="0"/>
    </xf>
    <xf numFmtId="167" fontId="0" fillId="7" borderId="49" xfId="0" applyNumberFormat="1" applyFill="1" applyBorder="1" applyProtection="1">
      <protection locked="0"/>
    </xf>
    <xf numFmtId="167" fontId="0" fillId="7" borderId="35" xfId="0" applyNumberFormat="1" applyFill="1" applyBorder="1" applyProtection="1">
      <protection locked="0"/>
    </xf>
    <xf numFmtId="167" fontId="0" fillId="7" borderId="22" xfId="0" applyNumberFormat="1" applyFill="1" applyBorder="1" applyProtection="1">
      <protection locked="0"/>
    </xf>
    <xf numFmtId="167" fontId="0" fillId="8" borderId="35" xfId="0" applyNumberFormat="1" applyFill="1" applyBorder="1" applyProtection="1">
      <protection locked="0"/>
    </xf>
    <xf numFmtId="167" fontId="0" fillId="8" borderId="22" xfId="0" applyNumberFormat="1" applyFill="1" applyBorder="1" applyProtection="1">
      <protection locked="0"/>
    </xf>
    <xf numFmtId="167" fontId="0" fillId="7" borderId="9" xfId="0" applyNumberFormat="1" applyFill="1" applyBorder="1" applyProtection="1">
      <protection locked="0"/>
    </xf>
    <xf numFmtId="10" fontId="0" fillId="7" borderId="23" xfId="2" applyNumberFormat="1" applyFont="1" applyFill="1" applyBorder="1" applyProtection="1">
      <protection locked="0"/>
    </xf>
    <xf numFmtId="10" fontId="0" fillId="7" borderId="48" xfId="2" applyNumberFormat="1" applyFont="1" applyFill="1" applyBorder="1" applyProtection="1">
      <protection locked="0"/>
    </xf>
    <xf numFmtId="10" fontId="0" fillId="7" borderId="54" xfId="2" applyNumberFormat="1" applyFont="1" applyFill="1" applyBorder="1" applyProtection="1">
      <protection locked="0"/>
    </xf>
    <xf numFmtId="10" fontId="0" fillId="7" borderId="21" xfId="2" applyNumberFormat="1" applyFont="1" applyFill="1" applyBorder="1" applyProtection="1">
      <protection locked="0"/>
    </xf>
    <xf numFmtId="10" fontId="0" fillId="8" borderId="54" xfId="2" applyNumberFormat="1" applyFont="1" applyFill="1" applyBorder="1" applyProtection="1">
      <protection locked="0"/>
    </xf>
    <xf numFmtId="10" fontId="0" fillId="8" borderId="21" xfId="2" applyNumberFormat="1" applyFont="1" applyFill="1" applyBorder="1" applyProtection="1">
      <protection locked="0"/>
    </xf>
    <xf numFmtId="10" fontId="0" fillId="7" borderId="19" xfId="2" applyNumberFormat="1" applyFont="1" applyFill="1" applyBorder="1" applyProtection="1">
      <protection locked="0"/>
    </xf>
    <xf numFmtId="0" fontId="9" fillId="0" borderId="22" xfId="0" applyFont="1" applyFill="1" applyBorder="1" applyAlignment="1" applyProtection="1">
      <alignment horizontal="left" vertical="center" shrinkToFit="1"/>
    </xf>
    <xf numFmtId="164" fontId="14" fillId="4" borderId="0" xfId="1" applyNumberFormat="1" applyFont="1" applyFill="1" applyAlignment="1" applyProtection="1">
      <alignment horizontal="right"/>
    </xf>
    <xf numFmtId="165" fontId="14" fillId="0" borderId="63" xfId="2" applyNumberFormat="1" applyFont="1" applyBorder="1" applyAlignment="1"/>
    <xf numFmtId="167" fontId="14" fillId="0" borderId="62" xfId="2" applyNumberFormat="1" applyFont="1" applyBorder="1" applyAlignment="1">
      <alignment horizontal="center"/>
    </xf>
    <xf numFmtId="165" fontId="14" fillId="0" borderId="2" xfId="2" applyNumberFormat="1" applyFont="1" applyBorder="1" applyAlignment="1"/>
    <xf numFmtId="167" fontId="14" fillId="0" borderId="47" xfId="2" applyNumberFormat="1" applyFont="1" applyBorder="1" applyAlignment="1">
      <alignment horizontal="center"/>
    </xf>
    <xf numFmtId="165" fontId="14" fillId="0" borderId="7" xfId="2" applyNumberFormat="1" applyFont="1" applyBorder="1" applyAlignment="1"/>
    <xf numFmtId="167" fontId="14" fillId="0" borderId="41" xfId="2" applyNumberFormat="1" applyFont="1" applyBorder="1" applyAlignment="1">
      <alignment horizontal="center"/>
    </xf>
    <xf numFmtId="164" fontId="6" fillId="6" borderId="57" xfId="0" applyNumberFormat="1" applyFont="1" applyFill="1" applyBorder="1" applyAlignment="1">
      <alignment horizontal="left"/>
    </xf>
    <xf numFmtId="0" fontId="0" fillId="0" borderId="0" xfId="0" applyFont="1" applyAlignment="1">
      <alignment horizontal="center" vertical="top"/>
    </xf>
    <xf numFmtId="0" fontId="0" fillId="7" borderId="0" xfId="0" applyFont="1" applyFill="1" applyAlignment="1" applyProtection="1">
      <alignment horizontal="center"/>
      <protection locked="0"/>
    </xf>
    <xf numFmtId="0" fontId="0" fillId="0" borderId="0" xfId="0" applyFont="1" applyFill="1" applyAlignment="1" applyProtection="1">
      <alignment horizontal="center"/>
      <protection locked="0"/>
    </xf>
    <xf numFmtId="0" fontId="9" fillId="0" borderId="0" xfId="0" applyFont="1" applyProtection="1"/>
    <xf numFmtId="0" fontId="6" fillId="6" borderId="17" xfId="0" applyFont="1" applyFill="1" applyBorder="1" applyAlignment="1">
      <alignment horizontal="center" vertical="center" wrapText="1"/>
    </xf>
    <xf numFmtId="164" fontId="6" fillId="0" borderId="4" xfId="1" applyNumberFormat="1" applyFont="1" applyFill="1" applyBorder="1" applyAlignment="1">
      <alignment horizontal="center"/>
    </xf>
    <xf numFmtId="165" fontId="14" fillId="0" borderId="64" xfId="2" applyNumberFormat="1" applyFont="1" applyBorder="1"/>
    <xf numFmtId="165" fontId="14" fillId="0" borderId="65" xfId="2" applyNumberFormat="1" applyFont="1" applyBorder="1"/>
    <xf numFmtId="165" fontId="14" fillId="0" borderId="66" xfId="2" applyNumberFormat="1" applyFont="1" applyBorder="1"/>
    <xf numFmtId="165" fontId="14" fillId="0" borderId="57" xfId="2" applyNumberFormat="1" applyFont="1" applyBorder="1"/>
    <xf numFmtId="165" fontId="14" fillId="0" borderId="67" xfId="2" applyNumberFormat="1" applyFont="1" applyBorder="1"/>
    <xf numFmtId="165" fontId="14" fillId="0" borderId="68" xfId="2" applyNumberFormat="1" applyFont="1" applyBorder="1"/>
    <xf numFmtId="0" fontId="6" fillId="6" borderId="27" xfId="0" applyFont="1" applyFill="1" applyBorder="1" applyAlignment="1">
      <alignment horizontal="center" vertical="center"/>
    </xf>
    <xf numFmtId="10" fontId="14" fillId="0" borderId="0" xfId="2" applyNumberFormat="1" applyFont="1" applyBorder="1" applyAlignment="1">
      <alignment horizontal="center"/>
    </xf>
    <xf numFmtId="10" fontId="8" fillId="0" borderId="0" xfId="2" applyNumberFormat="1" applyFont="1" applyBorder="1" applyAlignment="1">
      <alignment horizontal="center"/>
    </xf>
    <xf numFmtId="10" fontId="14" fillId="0" borderId="2" xfId="2" applyNumberFormat="1" applyFont="1" applyBorder="1" applyAlignment="1">
      <alignment horizontal="center"/>
    </xf>
    <xf numFmtId="10" fontId="14" fillId="0" borderId="7" xfId="2" applyNumberFormat="1" applyFont="1" applyBorder="1" applyAlignment="1">
      <alignment horizontal="center"/>
    </xf>
    <xf numFmtId="10" fontId="14" fillId="0" borderId="63" xfId="2" applyNumberFormat="1" applyFont="1" applyBorder="1" applyAlignment="1">
      <alignment horizontal="center"/>
    </xf>
    <xf numFmtId="10" fontId="14" fillId="0" borderId="12" xfId="2" applyNumberFormat="1" applyFont="1" applyBorder="1" applyAlignment="1">
      <alignment horizontal="center"/>
    </xf>
    <xf numFmtId="10" fontId="6" fillId="6" borderId="14" xfId="2" applyNumberFormat="1" applyFont="1" applyFill="1" applyBorder="1" applyAlignment="1">
      <alignment horizontal="center"/>
    </xf>
    <xf numFmtId="0" fontId="0" fillId="0" borderId="5" xfId="0" applyFont="1" applyBorder="1" applyAlignment="1">
      <alignment horizontal="center"/>
    </xf>
    <xf numFmtId="164" fontId="6" fillId="0" borderId="5" xfId="1" applyNumberFormat="1" applyFont="1" applyFill="1" applyBorder="1" applyAlignment="1">
      <alignment horizontal="center"/>
    </xf>
    <xf numFmtId="164" fontId="0" fillId="0" borderId="5" xfId="1" applyNumberFormat="1" applyFont="1" applyBorder="1" applyAlignment="1">
      <alignment horizontal="center"/>
    </xf>
    <xf numFmtId="0" fontId="0" fillId="0" borderId="5" xfId="0" applyFont="1" applyBorder="1"/>
    <xf numFmtId="0" fontId="0" fillId="0" borderId="69" xfId="0" applyFont="1" applyBorder="1"/>
    <xf numFmtId="167" fontId="0" fillId="7" borderId="0" xfId="0" applyNumberFormat="1" applyFont="1" applyFill="1" applyAlignment="1" applyProtection="1">
      <protection locked="0"/>
    </xf>
    <xf numFmtId="167" fontId="0" fillId="0" borderId="0" xfId="0" applyNumberFormat="1" applyFont="1" applyFill="1" applyAlignment="1" applyProtection="1"/>
    <xf numFmtId="0" fontId="0" fillId="7" borderId="26" xfId="0" applyFont="1" applyFill="1" applyBorder="1" applyAlignment="1" applyProtection="1">
      <alignment horizontal="center" vertical="top"/>
      <protection locked="0"/>
    </xf>
    <xf numFmtId="0" fontId="0" fillId="7" borderId="31" xfId="0" applyFont="1" applyFill="1" applyBorder="1" applyAlignment="1" applyProtection="1">
      <alignment horizontal="center" vertical="top"/>
      <protection locked="0"/>
    </xf>
    <xf numFmtId="0" fontId="0" fillId="7" borderId="0" xfId="1" applyNumberFormat="1" applyFont="1" applyFill="1" applyAlignment="1" applyProtection="1">
      <alignment horizontal="center"/>
      <protection locked="0"/>
    </xf>
    <xf numFmtId="0" fontId="0" fillId="7" borderId="35" xfId="0" applyFont="1" applyFill="1" applyBorder="1" applyAlignment="1" applyProtection="1">
      <alignment horizontal="center"/>
      <protection locked="0"/>
    </xf>
    <xf numFmtId="0" fontId="0" fillId="7" borderId="55" xfId="0" applyFont="1" applyFill="1" applyBorder="1" applyAlignment="1" applyProtection="1">
      <alignment horizontal="center"/>
      <protection locked="0"/>
    </xf>
    <xf numFmtId="0" fontId="0" fillId="7" borderId="9" xfId="0" applyFont="1" applyFill="1" applyBorder="1" applyAlignment="1" applyProtection="1">
      <alignment horizontal="center"/>
      <protection locked="0"/>
    </xf>
    <xf numFmtId="0" fontId="0" fillId="7" borderId="20" xfId="0" applyFont="1" applyFill="1" applyBorder="1" applyAlignment="1" applyProtection="1">
      <alignment horizontal="center"/>
      <protection locked="0"/>
    </xf>
    <xf numFmtId="0" fontId="0" fillId="0" borderId="19" xfId="0" applyFont="1" applyBorder="1" applyAlignment="1" applyProtection="1">
      <alignment horizontal="center"/>
    </xf>
    <xf numFmtId="0" fontId="0" fillId="0" borderId="9" xfId="0" applyFont="1" applyBorder="1" applyAlignment="1" applyProtection="1">
      <alignment horizontal="center"/>
    </xf>
    <xf numFmtId="0" fontId="0" fillId="0" borderId="21" xfId="0" applyFont="1" applyBorder="1" applyAlignment="1" applyProtection="1">
      <alignment horizontal="center"/>
    </xf>
    <xf numFmtId="0" fontId="0" fillId="0" borderId="22" xfId="0" applyFont="1" applyBorder="1" applyAlignment="1" applyProtection="1">
      <alignment horizontal="center"/>
    </xf>
    <xf numFmtId="0" fontId="0" fillId="7" borderId="22" xfId="0" applyFont="1" applyFill="1" applyBorder="1" applyAlignment="1" applyProtection="1">
      <alignment horizontal="center"/>
      <protection locked="0"/>
    </xf>
    <xf numFmtId="0" fontId="0" fillId="7" borderId="56" xfId="0" applyFont="1" applyFill="1" applyBorder="1" applyAlignment="1" applyProtection="1">
      <alignment horizontal="center"/>
      <protection locked="0"/>
    </xf>
    <xf numFmtId="0" fontId="0" fillId="0" borderId="0" xfId="0" applyFont="1" applyAlignment="1" applyProtection="1">
      <alignment horizontal="right"/>
    </xf>
    <xf numFmtId="0" fontId="0" fillId="0" borderId="54" xfId="0" applyFont="1" applyBorder="1" applyAlignment="1" applyProtection="1">
      <alignment horizontal="center"/>
    </xf>
    <xf numFmtId="0" fontId="0" fillId="0" borderId="35" xfId="0" applyFont="1" applyBorder="1" applyAlignment="1" applyProtection="1">
      <alignment horizontal="center"/>
    </xf>
    <xf numFmtId="0" fontId="6" fillId="3" borderId="16"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0" fillId="2" borderId="51" xfId="0" applyFont="1" applyFill="1" applyBorder="1" applyAlignment="1" applyProtection="1">
      <alignment horizontal="center"/>
      <protection locked="0"/>
    </xf>
    <xf numFmtId="0" fontId="0" fillId="2" borderId="15" xfId="0" applyFont="1" applyFill="1" applyBorder="1" applyAlignment="1" applyProtection="1">
      <alignment horizontal="center"/>
      <protection locked="0"/>
    </xf>
    <xf numFmtId="0" fontId="0" fillId="7" borderId="33" xfId="0" applyFont="1" applyFill="1" applyBorder="1" applyAlignment="1" applyProtection="1">
      <alignment horizontal="center" vertical="top" wrapText="1"/>
      <protection locked="0"/>
    </xf>
    <xf numFmtId="0" fontId="0" fillId="7" borderId="37" xfId="0" applyFont="1" applyFill="1" applyBorder="1" applyAlignment="1" applyProtection="1">
      <alignment horizontal="center" vertical="top" wrapText="1"/>
      <protection locked="0"/>
    </xf>
    <xf numFmtId="0" fontId="0" fillId="7" borderId="34" xfId="0" applyFont="1" applyFill="1" applyBorder="1" applyAlignment="1" applyProtection="1">
      <alignment horizontal="center" vertical="top" wrapText="1"/>
      <protection locked="0"/>
    </xf>
    <xf numFmtId="9" fontId="0" fillId="7" borderId="6" xfId="2" applyFont="1" applyFill="1" applyBorder="1" applyAlignment="1" applyProtection="1">
      <alignment horizontal="left" vertical="top" wrapText="1"/>
      <protection locked="0"/>
    </xf>
    <xf numFmtId="9" fontId="0" fillId="7" borderId="7" xfId="2" applyFont="1" applyFill="1" applyBorder="1" applyAlignment="1" applyProtection="1">
      <alignment horizontal="left" vertical="top" wrapText="1"/>
      <protection locked="0"/>
    </xf>
    <xf numFmtId="9" fontId="0" fillId="7" borderId="8" xfId="2" applyFont="1" applyFill="1" applyBorder="1" applyAlignment="1" applyProtection="1">
      <alignment horizontal="left" vertical="top" wrapText="1"/>
      <protection locked="0"/>
    </xf>
    <xf numFmtId="0" fontId="6" fillId="3" borderId="38" xfId="0" applyFont="1" applyFill="1" applyBorder="1" applyAlignment="1" applyProtection="1">
      <alignment horizontal="center" vertical="top" wrapText="1"/>
    </xf>
    <xf numFmtId="0" fontId="6" fillId="3" borderId="39" xfId="0" applyFont="1" applyFill="1" applyBorder="1" applyAlignment="1" applyProtection="1">
      <alignment horizontal="center" vertical="top" wrapText="1"/>
    </xf>
    <xf numFmtId="0" fontId="6" fillId="3" borderId="1" xfId="0" applyFont="1" applyFill="1" applyBorder="1" applyAlignment="1" applyProtection="1">
      <alignment horizontal="center"/>
    </xf>
    <xf numFmtId="0" fontId="6" fillId="3" borderId="2" xfId="0" applyFont="1" applyFill="1" applyBorder="1" applyAlignment="1" applyProtection="1">
      <alignment horizontal="center"/>
    </xf>
    <xf numFmtId="0" fontId="6" fillId="3" borderId="53" xfId="0" applyFont="1" applyFill="1" applyBorder="1" applyAlignment="1" applyProtection="1">
      <alignment horizontal="center"/>
    </xf>
    <xf numFmtId="9" fontId="6" fillId="3" borderId="25" xfId="2" applyFont="1" applyFill="1" applyBorder="1" applyAlignment="1" applyProtection="1">
      <alignment horizontal="center"/>
    </xf>
    <xf numFmtId="9" fontId="6" fillId="3" borderId="26" xfId="2" applyFont="1" applyFill="1" applyBorder="1" applyAlignment="1" applyProtection="1">
      <alignment horizontal="center"/>
    </xf>
    <xf numFmtId="9" fontId="6" fillId="3" borderId="31" xfId="2" applyFont="1" applyFill="1" applyBorder="1" applyAlignment="1" applyProtection="1">
      <alignment horizontal="center"/>
    </xf>
    <xf numFmtId="0" fontId="6" fillId="3" borderId="17" xfId="0" applyFont="1" applyFill="1" applyBorder="1" applyAlignment="1" applyProtection="1">
      <alignment horizontal="center" vertical="center"/>
    </xf>
    <xf numFmtId="0" fontId="6" fillId="3" borderId="6" xfId="0" applyFont="1" applyFill="1" applyBorder="1" applyAlignment="1" applyProtection="1">
      <alignment horizontal="left" vertical="top" wrapText="1"/>
    </xf>
    <xf numFmtId="0" fontId="6" fillId="3" borderId="14" xfId="0" applyFont="1" applyFill="1" applyBorder="1" applyAlignment="1" applyProtection="1">
      <alignment horizontal="left" vertical="top" wrapText="1"/>
    </xf>
    <xf numFmtId="0" fontId="0" fillId="7" borderId="15" xfId="0" applyFont="1" applyFill="1" applyBorder="1" applyAlignment="1" applyProtection="1">
      <alignment horizontal="left" vertical="top" wrapText="1"/>
      <protection locked="0"/>
    </xf>
    <xf numFmtId="0" fontId="0" fillId="7" borderId="41" xfId="0" applyFont="1" applyFill="1" applyBorder="1" applyAlignment="1" applyProtection="1">
      <alignment horizontal="left" vertical="top" wrapText="1"/>
      <protection locked="0"/>
    </xf>
    <xf numFmtId="0" fontId="6" fillId="3" borderId="25" xfId="0" applyFont="1" applyFill="1" applyBorder="1" applyAlignment="1" applyProtection="1">
      <alignment horizontal="center"/>
    </xf>
    <xf numFmtId="0" fontId="6" fillId="3" borderId="26" xfId="0" applyFont="1" applyFill="1" applyBorder="1" applyAlignment="1" applyProtection="1">
      <alignment horizontal="center"/>
    </xf>
    <xf numFmtId="0" fontId="6" fillId="0" borderId="0" xfId="0" applyFont="1" applyAlignment="1" applyProtection="1">
      <alignment horizontal="right"/>
    </xf>
    <xf numFmtId="9" fontId="0" fillId="7" borderId="7" xfId="2" applyFont="1" applyFill="1" applyBorder="1" applyAlignment="1" applyProtection="1">
      <alignment horizontal="left" vertical="top"/>
      <protection locked="0"/>
    </xf>
    <xf numFmtId="9" fontId="0" fillId="7" borderId="8" xfId="2" applyFont="1" applyFill="1" applyBorder="1" applyAlignment="1" applyProtection="1">
      <alignment horizontal="left" vertical="top"/>
      <protection locked="0"/>
    </xf>
    <xf numFmtId="164" fontId="14" fillId="7" borderId="0" xfId="1" applyNumberFormat="1" applyFont="1" applyFill="1" applyAlignment="1" applyProtection="1">
      <alignment horizontal="left"/>
      <protection locked="0"/>
    </xf>
    <xf numFmtId="0" fontId="0" fillId="5" borderId="0" xfId="0" applyFont="1" applyFill="1" applyAlignment="1" applyProtection="1">
      <alignment horizontal="left"/>
      <protection locked="0"/>
    </xf>
    <xf numFmtId="0" fontId="0" fillId="7" borderId="0" xfId="0" applyFont="1" applyFill="1" applyAlignment="1" applyProtection="1">
      <alignment horizontal="center"/>
      <protection locked="0"/>
    </xf>
    <xf numFmtId="0" fontId="6" fillId="3" borderId="0" xfId="0" applyFont="1" applyFill="1" applyAlignment="1" applyProtection="1">
      <alignment horizontal="center"/>
    </xf>
    <xf numFmtId="167" fontId="0" fillId="7" borderId="0" xfId="0" applyNumberFormat="1" applyFont="1" applyFill="1" applyAlignment="1" applyProtection="1">
      <alignment horizontal="left"/>
      <protection locked="0"/>
    </xf>
    <xf numFmtId="0" fontId="0" fillId="7" borderId="0" xfId="0" applyFont="1" applyFill="1" applyAlignment="1" applyProtection="1">
      <alignment horizontal="left"/>
      <protection locked="0"/>
    </xf>
    <xf numFmtId="0" fontId="6" fillId="0" borderId="0" xfId="0" applyFont="1" applyFill="1" applyAlignment="1" applyProtection="1">
      <alignment horizontal="right"/>
    </xf>
    <xf numFmtId="0" fontId="0" fillId="6" borderId="25" xfId="0" applyFont="1" applyFill="1" applyBorder="1" applyAlignment="1">
      <alignment horizontal="left"/>
    </xf>
    <xf numFmtId="0" fontId="0" fillId="6" borderId="26" xfId="0" applyFont="1" applyFill="1" applyBorder="1" applyAlignment="1">
      <alignment horizontal="left"/>
    </xf>
    <xf numFmtId="0" fontId="0" fillId="6" borderId="31" xfId="0" applyFont="1" applyFill="1" applyBorder="1" applyAlignment="1">
      <alignment horizontal="left"/>
    </xf>
    <xf numFmtId="0" fontId="9" fillId="0" borderId="0" xfId="0" applyFont="1" applyAlignment="1">
      <alignment horizontal="left"/>
    </xf>
    <xf numFmtId="167" fontId="0" fillId="0" borderId="11" xfId="0" applyNumberFormat="1" applyFont="1" applyBorder="1" applyAlignment="1">
      <alignment horizontal="left"/>
    </xf>
    <xf numFmtId="164" fontId="0" fillId="0" borderId="48" xfId="1" applyNumberFormat="1" applyFont="1" applyBorder="1" applyAlignment="1">
      <alignment horizontal="center"/>
    </xf>
    <xf numFmtId="164" fontId="0" fillId="0" borderId="49" xfId="1" applyNumberFormat="1" applyFont="1" applyBorder="1" applyAlignment="1">
      <alignment horizontal="center"/>
    </xf>
    <xf numFmtId="167" fontId="0" fillId="0" borderId="9" xfId="0" applyNumberFormat="1" applyFont="1" applyBorder="1" applyAlignment="1">
      <alignment horizontal="left"/>
    </xf>
    <xf numFmtId="0" fontId="6" fillId="6" borderId="16" xfId="0" applyFont="1" applyFill="1" applyBorder="1" applyAlignment="1">
      <alignment horizontal="left"/>
    </xf>
    <xf numFmtId="0" fontId="6" fillId="6" borderId="17" xfId="0" applyFont="1" applyFill="1" applyBorder="1" applyAlignment="1">
      <alignment horizontal="left"/>
    </xf>
    <xf numFmtId="0" fontId="6" fillId="6" borderId="18" xfId="0" applyFont="1" applyFill="1" applyBorder="1" applyAlignment="1">
      <alignment horizontal="left"/>
    </xf>
    <xf numFmtId="9" fontId="0" fillId="0" borderId="51" xfId="0" applyNumberFormat="1" applyFont="1" applyBorder="1" applyAlignment="1">
      <alignment horizontal="left" vertical="top" wrapText="1"/>
    </xf>
    <xf numFmtId="0" fontId="0" fillId="0" borderId="15" xfId="0" applyFont="1" applyBorder="1" applyAlignment="1">
      <alignment horizontal="left" vertical="top" wrapText="1"/>
    </xf>
    <xf numFmtId="0" fontId="0" fillId="0" borderId="41" xfId="0" applyFont="1" applyBorder="1" applyAlignment="1">
      <alignment horizontal="left" vertical="top" wrapText="1"/>
    </xf>
    <xf numFmtId="167" fontId="0" fillId="0" borderId="11" xfId="0" applyNumberFormat="1" applyFont="1" applyBorder="1" applyAlignment="1">
      <alignment horizontal="center"/>
    </xf>
    <xf numFmtId="0" fontId="6" fillId="6" borderId="17" xfId="0" applyFont="1" applyFill="1" applyBorder="1" applyAlignment="1">
      <alignment horizontal="center"/>
    </xf>
    <xf numFmtId="0" fontId="6" fillId="6" borderId="32" xfId="0" applyFont="1" applyFill="1" applyBorder="1" applyAlignment="1">
      <alignment horizontal="center" vertical="top" wrapText="1"/>
    </xf>
    <xf numFmtId="0" fontId="6" fillId="6" borderId="26" xfId="0" applyFont="1" applyFill="1" applyBorder="1" applyAlignment="1">
      <alignment horizontal="center" vertical="top" wrapText="1"/>
    </xf>
    <xf numFmtId="0" fontId="6" fillId="6" borderId="31" xfId="0" applyFont="1" applyFill="1" applyBorder="1" applyAlignment="1">
      <alignment horizontal="center" vertical="top" wrapText="1"/>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164" fontId="0" fillId="0" borderId="19" xfId="1" applyNumberFormat="1" applyFont="1" applyBorder="1" applyAlignment="1">
      <alignment horizontal="center"/>
    </xf>
    <xf numFmtId="164" fontId="0" fillId="0" borderId="9" xfId="1" applyNumberFormat="1" applyFont="1" applyBorder="1" applyAlignment="1">
      <alignment horizontal="center"/>
    </xf>
    <xf numFmtId="167" fontId="0" fillId="0" borderId="10" xfId="0" applyNumberFormat="1" applyFont="1" applyBorder="1" applyAlignment="1">
      <alignment horizontal="left"/>
    </xf>
    <xf numFmtId="0" fontId="0" fillId="0" borderId="0" xfId="0" applyFont="1" applyAlignment="1">
      <alignment horizontal="center"/>
    </xf>
    <xf numFmtId="0" fontId="6" fillId="6" borderId="16" xfId="0" applyFont="1" applyFill="1" applyBorder="1" applyAlignment="1">
      <alignment horizontal="center"/>
    </xf>
    <xf numFmtId="167" fontId="0" fillId="0" borderId="49" xfId="0" applyNumberFormat="1" applyFont="1" applyBorder="1" applyAlignment="1">
      <alignment horizontal="left"/>
    </xf>
    <xf numFmtId="0" fontId="6" fillId="6" borderId="32" xfId="0" applyFont="1" applyFill="1" applyBorder="1" applyAlignment="1">
      <alignment horizontal="center" wrapText="1"/>
    </xf>
    <xf numFmtId="0" fontId="6" fillId="6" borderId="26" xfId="0" applyFont="1" applyFill="1" applyBorder="1" applyAlignment="1">
      <alignment horizontal="center" wrapText="1"/>
    </xf>
    <xf numFmtId="0" fontId="6" fillId="6" borderId="31" xfId="0" applyFont="1" applyFill="1" applyBorder="1" applyAlignment="1">
      <alignment horizontal="center" wrapText="1"/>
    </xf>
    <xf numFmtId="0" fontId="0" fillId="0" borderId="51" xfId="0" applyNumberFormat="1" applyFont="1" applyBorder="1" applyAlignment="1">
      <alignment horizontal="left" vertical="top" wrapText="1"/>
    </xf>
    <xf numFmtId="0" fontId="0" fillId="0" borderId="15" xfId="0" applyNumberFormat="1" applyFont="1" applyBorder="1" applyAlignment="1">
      <alignment horizontal="left" vertical="top" wrapText="1"/>
    </xf>
    <xf numFmtId="0" fontId="0" fillId="0" borderId="41" xfId="0" applyNumberFormat="1" applyFont="1" applyBorder="1" applyAlignment="1">
      <alignment horizontal="left" vertical="top" wrapText="1"/>
    </xf>
    <xf numFmtId="0" fontId="6" fillId="0" borderId="16" xfId="0" applyFont="1" applyBorder="1" applyAlignment="1">
      <alignment horizontal="center"/>
    </xf>
    <xf numFmtId="0" fontId="6" fillId="0" borderId="17" xfId="0" applyFont="1" applyBorder="1" applyAlignment="1">
      <alignment horizontal="center"/>
    </xf>
    <xf numFmtId="0" fontId="6" fillId="6" borderId="32" xfId="0" applyFont="1" applyFill="1" applyBorder="1" applyAlignment="1">
      <alignment horizontal="center" vertical="center"/>
    </xf>
    <xf numFmtId="0" fontId="6" fillId="6" borderId="31" xfId="0" applyFont="1" applyFill="1" applyBorder="1" applyAlignment="1">
      <alignment horizontal="center" vertical="center"/>
    </xf>
    <xf numFmtId="0" fontId="0" fillId="0" borderId="0" xfId="0" applyFont="1" applyAlignment="1">
      <alignment horizontal="right"/>
    </xf>
    <xf numFmtId="164" fontId="0" fillId="0" borderId="23" xfId="1" applyNumberFormat="1" applyFont="1" applyBorder="1" applyAlignment="1">
      <alignment horizontal="center"/>
    </xf>
    <xf numFmtId="164" fontId="0" fillId="0" borderId="11" xfId="1" applyNumberFormat="1" applyFont="1" applyBorder="1" applyAlignment="1">
      <alignment horizontal="center"/>
    </xf>
    <xf numFmtId="167" fontId="0" fillId="0" borderId="10" xfId="0" applyNumberFormat="1" applyFont="1" applyBorder="1" applyAlignment="1">
      <alignment horizontal="center"/>
    </xf>
    <xf numFmtId="0" fontId="0" fillId="0" borderId="24" xfId="0" applyFont="1" applyBorder="1" applyAlignment="1">
      <alignment horizontal="center"/>
    </xf>
    <xf numFmtId="0" fontId="0" fillId="0" borderId="25" xfId="0" applyFont="1" applyBorder="1" applyAlignment="1">
      <alignment horizontal="center"/>
    </xf>
    <xf numFmtId="0" fontId="0" fillId="0" borderId="26" xfId="0" applyFont="1" applyBorder="1" applyAlignment="1">
      <alignment horizontal="center"/>
    </xf>
    <xf numFmtId="0" fontId="0" fillId="0" borderId="27" xfId="0" applyFont="1" applyBorder="1" applyAlignment="1">
      <alignment horizontal="center"/>
    </xf>
    <xf numFmtId="164" fontId="0" fillId="0" borderId="32" xfId="1" applyNumberFormat="1" applyFont="1" applyBorder="1" applyAlignment="1">
      <alignment horizontal="center"/>
    </xf>
    <xf numFmtId="164" fontId="0" fillId="0" borderId="31" xfId="1" applyNumberFormat="1" applyFont="1" applyBorder="1" applyAlignment="1">
      <alignment horizontal="center"/>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7" fillId="0" borderId="0" xfId="0" applyFont="1" applyAlignment="1">
      <alignment horizontal="left" wrapText="1"/>
    </xf>
    <xf numFmtId="0" fontId="6" fillId="6" borderId="18" xfId="0" applyFont="1" applyFill="1" applyBorder="1" applyAlignment="1">
      <alignment horizontal="center" vertical="center" wrapText="1"/>
    </xf>
    <xf numFmtId="9" fontId="6" fillId="0" borderId="0" xfId="2" applyFont="1" applyAlignment="1">
      <alignment horizontal="left"/>
    </xf>
    <xf numFmtId="0" fontId="5" fillId="0" borderId="0" xfId="0" applyFont="1" applyAlignment="1">
      <alignment horizontal="center"/>
    </xf>
    <xf numFmtId="0" fontId="6" fillId="0" borderId="0" xfId="0" applyFont="1" applyAlignment="1">
      <alignment horizontal="left"/>
    </xf>
    <xf numFmtId="0" fontId="0" fillId="0" borderId="0" xfId="0" applyFont="1" applyAlignment="1">
      <alignment horizontal="left"/>
    </xf>
    <xf numFmtId="164" fontId="0" fillId="0" borderId="54" xfId="1" applyNumberFormat="1" applyFont="1" applyFill="1" applyBorder="1" applyAlignment="1">
      <alignment horizontal="center"/>
    </xf>
    <xf numFmtId="164" fontId="0" fillId="0" borderId="35" xfId="1" applyNumberFormat="1" applyFont="1" applyFill="1" applyBorder="1" applyAlignment="1">
      <alignment horizontal="center"/>
    </xf>
    <xf numFmtId="164" fontId="0" fillId="0" borderId="19" xfId="1" applyNumberFormat="1" applyFont="1" applyFill="1" applyBorder="1" applyAlignment="1">
      <alignment horizontal="center"/>
    </xf>
    <xf numFmtId="164" fontId="0" fillId="0" borderId="9" xfId="1" applyNumberFormat="1" applyFont="1" applyFill="1" applyBorder="1" applyAlignment="1">
      <alignment horizontal="center"/>
    </xf>
    <xf numFmtId="0" fontId="6" fillId="6" borderId="49" xfId="0" applyFont="1" applyFill="1" applyBorder="1" applyAlignment="1">
      <alignment horizontal="center"/>
    </xf>
    <xf numFmtId="167" fontId="0" fillId="0" borderId="35" xfId="0" applyNumberFormat="1" applyFont="1" applyFill="1" applyBorder="1" applyAlignment="1">
      <alignment horizontal="left"/>
    </xf>
    <xf numFmtId="167" fontId="0" fillId="0" borderId="9" xfId="0" applyNumberFormat="1" applyFont="1" applyFill="1" applyBorder="1" applyAlignment="1">
      <alignment horizontal="left"/>
    </xf>
    <xf numFmtId="164" fontId="6" fillId="0" borderId="4" xfId="1" applyNumberFormat="1" applyFont="1" applyFill="1" applyBorder="1" applyAlignment="1">
      <alignment horizontal="center"/>
    </xf>
    <xf numFmtId="164" fontId="6" fillId="0" borderId="5" xfId="1" applyNumberFormat="1" applyFont="1" applyFill="1" applyBorder="1" applyAlignment="1">
      <alignment horizontal="center"/>
    </xf>
    <xf numFmtId="0" fontId="6" fillId="6" borderId="6" xfId="0" applyFont="1" applyFill="1" applyBorder="1" applyAlignment="1">
      <alignment horizontal="center"/>
    </xf>
    <xf numFmtId="0" fontId="6" fillId="6" borderId="8" xfId="0" applyFont="1" applyFill="1" applyBorder="1" applyAlignment="1">
      <alignment horizontal="center"/>
    </xf>
    <xf numFmtId="0" fontId="9" fillId="0" borderId="58" xfId="0" applyFont="1" applyBorder="1" applyAlignment="1">
      <alignment horizontal="left" vertical="top" wrapText="1"/>
    </xf>
    <xf numFmtId="0" fontId="9" fillId="0" borderId="10" xfId="0" applyFont="1" applyBorder="1" applyAlignment="1">
      <alignment horizontal="left" vertical="top" wrapText="1"/>
    </xf>
    <xf numFmtId="0" fontId="9" fillId="0" borderId="36" xfId="0" applyFont="1" applyBorder="1" applyAlignment="1">
      <alignment horizontal="left" vertical="top" wrapText="1"/>
    </xf>
    <xf numFmtId="0" fontId="9" fillId="0" borderId="41" xfId="0" applyFont="1" applyBorder="1" applyAlignment="1">
      <alignment horizontal="left" vertical="top" wrapText="1"/>
    </xf>
    <xf numFmtId="0" fontId="6" fillId="6" borderId="44" xfId="0" applyFont="1" applyFill="1" applyBorder="1" applyAlignment="1">
      <alignment horizontal="center"/>
    </xf>
    <xf numFmtId="0" fontId="6" fillId="6" borderId="45" xfId="0" applyFont="1" applyFill="1" applyBorder="1" applyAlignment="1">
      <alignment horizontal="center"/>
    </xf>
    <xf numFmtId="0" fontId="6" fillId="6" borderId="51" xfId="0" applyFont="1" applyFill="1" applyBorder="1" applyAlignment="1">
      <alignment horizontal="left"/>
    </xf>
    <xf numFmtId="0" fontId="6" fillId="6" borderId="15" xfId="0" applyFont="1" applyFill="1" applyBorder="1" applyAlignment="1">
      <alignment horizontal="left"/>
    </xf>
    <xf numFmtId="0" fontId="6" fillId="6" borderId="52" xfId="0" applyFont="1" applyFill="1" applyBorder="1" applyAlignment="1">
      <alignment horizontal="left"/>
    </xf>
    <xf numFmtId="0" fontId="6" fillId="6" borderId="41" xfId="0" applyFont="1" applyFill="1" applyBorder="1" applyAlignment="1">
      <alignment horizontal="left"/>
    </xf>
    <xf numFmtId="0" fontId="6" fillId="6"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48" xfId="0" applyFont="1" applyFill="1" applyBorder="1" applyAlignment="1">
      <alignment horizontal="center"/>
    </xf>
    <xf numFmtId="0" fontId="6" fillId="0" borderId="0" xfId="0" applyFont="1" applyAlignment="1">
      <alignment horizontal="left" shrinkToFit="1"/>
    </xf>
    <xf numFmtId="0" fontId="12" fillId="0" borderId="0" xfId="0" applyFont="1" applyAlignment="1">
      <alignment horizontal="right"/>
    </xf>
    <xf numFmtId="0" fontId="12" fillId="0" borderId="0" xfId="0" applyFont="1" applyAlignment="1">
      <alignment horizontal="center"/>
    </xf>
    <xf numFmtId="167" fontId="0" fillId="0" borderId="0" xfId="0" applyNumberFormat="1" applyFont="1" applyAlignment="1" applyProtection="1">
      <alignment horizontal="left"/>
      <protection locked="0"/>
    </xf>
    <xf numFmtId="0" fontId="0" fillId="0" borderId="0" xfId="0" applyFont="1" applyAlignment="1" applyProtection="1">
      <alignment horizontal="left"/>
      <protection locked="0"/>
    </xf>
    <xf numFmtId="0" fontId="0" fillId="0" borderId="0" xfId="0" applyFont="1" applyAlignment="1">
      <alignment horizontal="left" vertical="top" wrapText="1"/>
    </xf>
    <xf numFmtId="0" fontId="0" fillId="0" borderId="0"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13" fillId="0" borderId="0" xfId="0" applyFont="1" applyAlignment="1">
      <alignment horizontal="left"/>
    </xf>
    <xf numFmtId="166" fontId="0" fillId="0" borderId="0" xfId="0" applyNumberFormat="1" applyFont="1" applyAlignment="1">
      <alignment horizontal="left"/>
    </xf>
    <xf numFmtId="0" fontId="13" fillId="0" borderId="0" xfId="0" applyFont="1" applyAlignment="1">
      <alignment horizontal="left" vertical="top" wrapText="1"/>
    </xf>
    <xf numFmtId="0" fontId="0" fillId="0" borderId="0" xfId="0" applyFont="1" applyAlignment="1" applyProtection="1">
      <alignment horizontal="left" vertical="center"/>
      <protection locked="0"/>
    </xf>
    <xf numFmtId="9" fontId="0" fillId="0" borderId="0" xfId="0" applyNumberFormat="1" applyFont="1" applyAlignment="1">
      <alignment horizontal="left" vertical="top" wrapText="1"/>
    </xf>
    <xf numFmtId="0" fontId="6" fillId="0" borderId="0" xfId="0" applyFont="1" applyAlignment="1">
      <alignment horizontal="left" vertical="top" wrapText="1"/>
    </xf>
    <xf numFmtId="0" fontId="0" fillId="0" borderId="0" xfId="0" applyFont="1" applyAlignment="1">
      <alignment horizontal="left" wrapText="1"/>
    </xf>
    <xf numFmtId="0" fontId="9" fillId="0" borderId="30" xfId="0" applyFont="1" applyBorder="1" applyAlignment="1">
      <alignment horizontal="center"/>
    </xf>
    <xf numFmtId="0" fontId="0" fillId="0" borderId="0" xfId="0" applyFont="1" applyBorder="1" applyAlignment="1" applyProtection="1">
      <alignment horizontal="center"/>
      <protection locked="0"/>
    </xf>
    <xf numFmtId="168" fontId="12" fillId="0" borderId="0" xfId="0" applyNumberFormat="1" applyFont="1" applyAlignment="1">
      <alignment horizontal="center"/>
    </xf>
    <xf numFmtId="0" fontId="0" fillId="0" borderId="0" xfId="0" quotePrefix="1" applyFont="1" applyAlignment="1">
      <alignment horizontal="center" wrapText="1"/>
    </xf>
    <xf numFmtId="0" fontId="0" fillId="0" borderId="0" xfId="0" quotePrefix="1" applyFont="1" applyAlignment="1">
      <alignment horizontal="left" wrapText="1"/>
    </xf>
    <xf numFmtId="0" fontId="6" fillId="0" borderId="0" xfId="0" applyFont="1" applyBorder="1" applyAlignment="1">
      <alignment horizontal="left"/>
    </xf>
    <xf numFmtId="0" fontId="12" fillId="0" borderId="0" xfId="0" applyFont="1" applyAlignment="1">
      <alignment horizontal="left" vertical="center" wrapText="1"/>
    </xf>
    <xf numFmtId="0" fontId="16" fillId="0" borderId="0" xfId="0" applyFont="1" applyAlignment="1">
      <alignment horizontal="left" vertical="center" wrapText="1"/>
    </xf>
    <xf numFmtId="0" fontId="15" fillId="0" borderId="0" xfId="0" applyFont="1" applyAlignment="1">
      <alignment horizontal="center" vertical="center"/>
    </xf>
    <xf numFmtId="0" fontId="17" fillId="0" borderId="0" xfId="0" applyFont="1" applyAlignment="1">
      <alignment horizontal="left" vertical="center"/>
    </xf>
  </cellXfs>
  <cellStyles count="3">
    <cellStyle name="Měna" xfId="1" builtinId="4"/>
    <cellStyle name="Normální" xfId="0" builtinId="0" customBuiltin="1"/>
    <cellStyle name="Procenta" xfId="2" builtinId="5"/>
  </cellStyles>
  <dxfs count="11">
    <dxf>
      <font>
        <b/>
        <i val="0"/>
        <color rgb="FFFF0000"/>
      </font>
    </dxf>
    <dxf>
      <font>
        <b/>
        <i val="0"/>
        <color rgb="FFFF0000"/>
      </font>
    </dxf>
    <dxf>
      <font>
        <b/>
        <i val="0"/>
        <color rgb="FFFF0000"/>
      </font>
      <fill>
        <patternFill>
          <bgColor theme="5"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color theme="3" tint="0.89996032593768116"/>
      </font>
    </dxf>
    <dxf>
      <font>
        <color theme="4" tint="0.79998168889431442"/>
      </font>
    </dxf>
    <dxf>
      <font>
        <color theme="4" tint="0.79998168889431442"/>
      </font>
    </dxf>
    <dxf>
      <font>
        <b/>
        <i val="0"/>
        <color rgb="FFFF0000"/>
      </font>
    </dxf>
    <dxf>
      <font>
        <b/>
        <i val="0"/>
        <color rgb="FFFF0000"/>
      </font>
    </dxf>
    <dxf>
      <font>
        <b/>
        <i val="0"/>
        <color rgb="FFFF0000"/>
      </font>
    </dxf>
  </dxfs>
  <tableStyles count="0" defaultTableStyle="TableStyleMedium2" defaultPivotStyle="PivotStyleLight16"/>
  <colors>
    <mruColors>
      <color rgb="FFE5F6DE"/>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0</xdr:row>
      <xdr:rowOff>0</xdr:rowOff>
    </xdr:from>
    <xdr:to>
      <xdr:col>6</xdr:col>
      <xdr:colOff>1227535</xdr:colOff>
      <xdr:row>4</xdr:row>
      <xdr:rowOff>44053</xdr:rowOff>
    </xdr:to>
    <xdr:pic>
      <xdr:nvPicPr>
        <xdr:cNvPr id="4" name="obrázek 3">
          <a:extLst>
            <a:ext uri="{FF2B5EF4-FFF2-40B4-BE49-F238E27FC236}">
              <a16:creationId xmlns:a16="http://schemas.microsoft.com/office/drawing/2014/main" id="{0E9D2244-BD5C-486B-B789-F8834D3DB1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5860" y="0"/>
          <a:ext cx="316230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225592</xdr:colOff>
      <xdr:row>0</xdr:row>
      <xdr:rowOff>0</xdr:rowOff>
    </xdr:from>
    <xdr:to>
      <xdr:col>9</xdr:col>
      <xdr:colOff>590550</xdr:colOff>
      <xdr:row>3</xdr:row>
      <xdr:rowOff>133350</xdr:rowOff>
    </xdr:to>
    <xdr:pic>
      <xdr:nvPicPr>
        <xdr:cNvPr id="3" name="obrázek 3">
          <a:extLst>
            <a:ext uri="{FF2B5EF4-FFF2-40B4-BE49-F238E27FC236}">
              <a16:creationId xmlns:a16="http://schemas.microsoft.com/office/drawing/2014/main" id="{C98D9F03-BC7E-E48B-09B9-D4E8DD6480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9342" y="0"/>
          <a:ext cx="316230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29765</xdr:colOff>
      <xdr:row>0</xdr:row>
      <xdr:rowOff>0</xdr:rowOff>
    </xdr:from>
    <xdr:to>
      <xdr:col>10</xdr:col>
      <xdr:colOff>572690</xdr:colOff>
      <xdr:row>3</xdr:row>
      <xdr:rowOff>133350</xdr:rowOff>
    </xdr:to>
    <xdr:pic>
      <xdr:nvPicPr>
        <xdr:cNvPr id="3" name="obrázek 3">
          <a:extLst>
            <a:ext uri="{FF2B5EF4-FFF2-40B4-BE49-F238E27FC236}">
              <a16:creationId xmlns:a16="http://schemas.microsoft.com/office/drawing/2014/main" id="{FDB2D052-5C45-A8D8-9290-AA6A98343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499" y="0"/>
          <a:ext cx="3162300" cy="704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157655</xdr:colOff>
      <xdr:row>0</xdr:row>
      <xdr:rowOff>0</xdr:rowOff>
    </xdr:from>
    <xdr:to>
      <xdr:col>10</xdr:col>
      <xdr:colOff>528144</xdr:colOff>
      <xdr:row>3</xdr:row>
      <xdr:rowOff>133350</xdr:rowOff>
    </xdr:to>
    <xdr:pic>
      <xdr:nvPicPr>
        <xdr:cNvPr id="3" name="obrázek 3">
          <a:extLst>
            <a:ext uri="{FF2B5EF4-FFF2-40B4-BE49-F238E27FC236}">
              <a16:creationId xmlns:a16="http://schemas.microsoft.com/office/drawing/2014/main" id="{0E47A595-895B-94E7-0205-95B9CF2FB2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2810" y="0"/>
          <a:ext cx="3162300" cy="7048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376237</xdr:colOff>
      <xdr:row>0</xdr:row>
      <xdr:rowOff>0</xdr:rowOff>
    </xdr:from>
    <xdr:to>
      <xdr:col>10</xdr:col>
      <xdr:colOff>28336</xdr:colOff>
      <xdr:row>3</xdr:row>
      <xdr:rowOff>133350</xdr:rowOff>
    </xdr:to>
    <xdr:pic>
      <xdr:nvPicPr>
        <xdr:cNvPr id="3" name="obrázek 3">
          <a:extLst>
            <a:ext uri="{FF2B5EF4-FFF2-40B4-BE49-F238E27FC236}">
              <a16:creationId xmlns:a16="http://schemas.microsoft.com/office/drawing/2014/main" id="{61FEC0EB-4CBE-3798-09D2-DF5383EC7A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9017" y="0"/>
          <a:ext cx="3248739" cy="65913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227136</xdr:colOff>
      <xdr:row>0</xdr:row>
      <xdr:rowOff>0</xdr:rowOff>
    </xdr:from>
    <xdr:to>
      <xdr:col>11</xdr:col>
      <xdr:colOff>593756</xdr:colOff>
      <xdr:row>3</xdr:row>
      <xdr:rowOff>60081</xdr:rowOff>
    </xdr:to>
    <xdr:pic>
      <xdr:nvPicPr>
        <xdr:cNvPr id="3" name="obrázek 3">
          <a:extLst>
            <a:ext uri="{FF2B5EF4-FFF2-40B4-BE49-F238E27FC236}">
              <a16:creationId xmlns:a16="http://schemas.microsoft.com/office/drawing/2014/main" id="{E3EA5CBF-1248-4C40-93A2-30A9D93FA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41078" y="0"/>
          <a:ext cx="3165505" cy="7048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466397</xdr:colOff>
      <xdr:row>0</xdr:row>
      <xdr:rowOff>26276</xdr:rowOff>
    </xdr:from>
    <xdr:to>
      <xdr:col>11</xdr:col>
      <xdr:colOff>577333</xdr:colOff>
      <xdr:row>3</xdr:row>
      <xdr:rowOff>93936</xdr:rowOff>
    </xdr:to>
    <xdr:pic>
      <xdr:nvPicPr>
        <xdr:cNvPr id="3" name="obrázek 3">
          <a:extLst>
            <a:ext uri="{FF2B5EF4-FFF2-40B4-BE49-F238E27FC236}">
              <a16:creationId xmlns:a16="http://schemas.microsoft.com/office/drawing/2014/main" id="{62F92E53-7131-41A5-AF5C-B31B76957B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7035" y="26276"/>
          <a:ext cx="3165505" cy="70485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60C-DCEC-46F3-B714-73565BBD86E6}">
  <dimension ref="A1:K63"/>
  <sheetViews>
    <sheetView showGridLines="0" tabSelected="1" zoomScale="115" zoomScaleNormal="115" workbookViewId="0">
      <selection activeCell="F7" sqref="F7"/>
    </sheetView>
  </sheetViews>
  <sheetFormatPr defaultColWidth="9.140625" defaultRowHeight="15" x14ac:dyDescent="0.25"/>
  <cols>
    <col min="1" max="1" width="11.5703125" style="85" customWidth="1"/>
    <col min="2" max="2" width="10.42578125" style="85" customWidth="1"/>
    <col min="3" max="3" width="12.5703125" style="85" customWidth="1"/>
    <col min="4" max="4" width="23.5703125" style="85" customWidth="1"/>
    <col min="5" max="5" width="18.7109375" style="85" customWidth="1"/>
    <col min="6" max="6" width="14.140625" style="85" customWidth="1"/>
    <col min="7" max="7" width="29.140625" style="85" customWidth="1"/>
    <col min="8" max="8" width="12.42578125" style="85" customWidth="1"/>
    <col min="9" max="9" width="9.140625" style="86" customWidth="1"/>
    <col min="10" max="16384" width="9.140625" style="87"/>
  </cols>
  <sheetData>
    <row r="1" spans="1:9" x14ac:dyDescent="0.25">
      <c r="A1" s="255" t="s">
        <v>16</v>
      </c>
      <c r="B1" s="255"/>
      <c r="C1" s="255"/>
      <c r="D1" s="262"/>
      <c r="E1" s="262"/>
      <c r="F1" s="262"/>
    </row>
    <row r="2" spans="1:9" x14ac:dyDescent="0.25">
      <c r="A2" s="255" t="s">
        <v>19</v>
      </c>
      <c r="B2" s="255"/>
      <c r="C2" s="255"/>
      <c r="D2" s="263"/>
      <c r="E2" s="263"/>
      <c r="F2" s="263"/>
    </row>
    <row r="3" spans="1:9" x14ac:dyDescent="0.25">
      <c r="A3" s="255" t="s">
        <v>20</v>
      </c>
      <c r="B3" s="255"/>
      <c r="C3" s="255"/>
      <c r="D3" s="263"/>
      <c r="E3" s="263"/>
      <c r="F3" s="263"/>
    </row>
    <row r="4" spans="1:9" x14ac:dyDescent="0.25">
      <c r="A4" s="255" t="s">
        <v>17</v>
      </c>
      <c r="B4" s="255"/>
      <c r="C4" s="255"/>
      <c r="D4" s="259" t="s">
        <v>26</v>
      </c>
      <c r="E4" s="259"/>
      <c r="F4" s="259"/>
    </row>
    <row r="5" spans="1:9" x14ac:dyDescent="0.25">
      <c r="A5" s="255" t="s">
        <v>156</v>
      </c>
      <c r="B5" s="255"/>
      <c r="C5" s="255"/>
      <c r="D5" s="260"/>
      <c r="E5" s="260"/>
      <c r="F5" s="189" t="s">
        <v>179</v>
      </c>
      <c r="G5" s="188" t="s">
        <v>180</v>
      </c>
    </row>
    <row r="6" spans="1:9" x14ac:dyDescent="0.25">
      <c r="A6" s="255" t="s">
        <v>83</v>
      </c>
      <c r="B6" s="255"/>
      <c r="C6" s="255"/>
      <c r="D6" s="32">
        <v>1</v>
      </c>
      <c r="E6" s="88">
        <f>40*D6</f>
        <v>40</v>
      </c>
    </row>
    <row r="7" spans="1:9" x14ac:dyDescent="0.25">
      <c r="A7" s="255" t="s">
        <v>54</v>
      </c>
      <c r="B7" s="255"/>
      <c r="C7" s="255"/>
      <c r="D7" s="212"/>
      <c r="E7" s="213"/>
      <c r="F7" s="213"/>
      <c r="G7" s="89"/>
    </row>
    <row r="8" spans="1:9" x14ac:dyDescent="0.25">
      <c r="A8" s="255" t="s">
        <v>81</v>
      </c>
      <c r="B8" s="255"/>
      <c r="C8" s="255"/>
      <c r="D8" s="29" t="s">
        <v>88</v>
      </c>
      <c r="G8" s="89"/>
    </row>
    <row r="9" spans="1:9" x14ac:dyDescent="0.25">
      <c r="A9" s="255" t="s">
        <v>84</v>
      </c>
      <c r="B9" s="255"/>
      <c r="C9" s="255"/>
      <c r="D9" s="29" t="s">
        <v>9</v>
      </c>
      <c r="E9" s="29">
        <v>3</v>
      </c>
    </row>
    <row r="10" spans="1:9" x14ac:dyDescent="0.25">
      <c r="A10" s="255" t="s">
        <v>85</v>
      </c>
      <c r="B10" s="255"/>
      <c r="C10" s="255"/>
      <c r="D10" s="29" t="s">
        <v>91</v>
      </c>
      <c r="E10" s="89"/>
    </row>
    <row r="11" spans="1:9" x14ac:dyDescent="0.25">
      <c r="A11" s="264" t="s">
        <v>71</v>
      </c>
      <c r="B11" s="264"/>
      <c r="C11" s="264"/>
      <c r="D11" s="179">
        <f>IF(D8="další zaměstnanci",INDEX(data!$D$3:$K$6, MATCH(E9, data!$C$3:$C$6, 0), MATCH(D9,data!$D$2:$K$2, 0)),VLOOKUP(D10,data!A11:B22,2,0))</f>
        <v>28700</v>
      </c>
      <c r="E11" s="190" t="s">
        <v>178</v>
      </c>
    </row>
    <row r="12" spans="1:9" x14ac:dyDescent="0.25">
      <c r="A12" s="255" t="s">
        <v>112</v>
      </c>
      <c r="B12" s="255"/>
      <c r="C12" s="255"/>
      <c r="D12" s="258"/>
      <c r="E12" s="258"/>
    </row>
    <row r="13" spans="1:9" x14ac:dyDescent="0.25">
      <c r="A13" s="90"/>
      <c r="B13" s="90"/>
      <c r="C13" s="90"/>
      <c r="D13" s="91"/>
    </row>
    <row r="14" spans="1:9" ht="15.75" thickBot="1" x14ac:dyDescent="0.3"/>
    <row r="15" spans="1:9" ht="29.25" customHeight="1" x14ac:dyDescent="0.25">
      <c r="B15" s="240" t="s">
        <v>119</v>
      </c>
      <c r="C15" s="241"/>
      <c r="D15" s="234"/>
      <c r="E15" s="235"/>
      <c r="F15" s="235"/>
      <c r="G15" s="235"/>
      <c r="H15" s="236"/>
    </row>
    <row r="16" spans="1:9" s="99" customFormat="1" ht="36" customHeight="1" thickBot="1" x14ac:dyDescent="0.3">
      <c r="A16" s="92"/>
      <c r="B16" s="93" t="s">
        <v>67</v>
      </c>
      <c r="C16" s="94" t="s">
        <v>77</v>
      </c>
      <c r="D16" s="95" t="s">
        <v>61</v>
      </c>
      <c r="E16" s="96" t="s">
        <v>176</v>
      </c>
      <c r="F16" s="96" t="s">
        <v>76</v>
      </c>
      <c r="G16" s="95" t="s">
        <v>34</v>
      </c>
      <c r="H16" s="97"/>
      <c r="I16" s="98"/>
    </row>
    <row r="17" spans="1:11" x14ac:dyDescent="0.25">
      <c r="B17" s="171"/>
      <c r="C17" s="162"/>
      <c r="D17" s="78"/>
      <c r="E17" s="79"/>
      <c r="F17" s="164"/>
      <c r="G17" s="80"/>
      <c r="H17" s="100"/>
    </row>
    <row r="18" spans="1:11" ht="15.75" thickBot="1" x14ac:dyDescent="0.3">
      <c r="B18" s="172"/>
      <c r="C18" s="163"/>
      <c r="D18" s="161" t="str">
        <f>IF(OR(B18&lt;&gt;"",E18&lt;&gt;""),IF(ISBLANK(D17),"",D17),"")</f>
        <v/>
      </c>
      <c r="E18" s="76"/>
      <c r="F18" s="165"/>
      <c r="G18" s="77"/>
      <c r="H18" s="100" t="s">
        <v>154</v>
      </c>
    </row>
    <row r="19" spans="1:11" ht="15.75" thickBot="1" x14ac:dyDescent="0.3">
      <c r="B19" s="245" t="s">
        <v>151</v>
      </c>
      <c r="C19" s="246"/>
      <c r="D19" s="246"/>
      <c r="E19" s="246"/>
      <c r="F19" s="246"/>
      <c r="G19" s="246"/>
      <c r="H19" s="247"/>
    </row>
    <row r="20" spans="1:11" ht="45.75" customHeight="1" thickBot="1" x14ac:dyDescent="0.3">
      <c r="B20" s="237"/>
      <c r="C20" s="256"/>
      <c r="D20" s="256"/>
      <c r="E20" s="256"/>
      <c r="F20" s="256"/>
      <c r="G20" s="256"/>
      <c r="H20" s="257"/>
    </row>
    <row r="21" spans="1:11" ht="15.75" thickBot="1" x14ac:dyDescent="0.3">
      <c r="B21" s="101"/>
      <c r="C21" s="101"/>
      <c r="D21" s="101"/>
      <c r="E21" s="101"/>
      <c r="F21" s="101"/>
      <c r="G21" s="101"/>
    </row>
    <row r="22" spans="1:11" ht="29.25" customHeight="1" x14ac:dyDescent="0.25">
      <c r="B22" s="240" t="s">
        <v>119</v>
      </c>
      <c r="C22" s="241"/>
      <c r="D22" s="234"/>
      <c r="E22" s="235"/>
      <c r="F22" s="235"/>
      <c r="G22" s="235"/>
      <c r="H22" s="236"/>
    </row>
    <row r="23" spans="1:11" s="99" customFormat="1" ht="36" customHeight="1" thickBot="1" x14ac:dyDescent="0.3">
      <c r="A23" s="92"/>
      <c r="B23" s="93" t="s">
        <v>67</v>
      </c>
      <c r="C23" s="94" t="s">
        <v>77</v>
      </c>
      <c r="D23" s="95" t="s">
        <v>61</v>
      </c>
      <c r="E23" s="96" t="s">
        <v>176</v>
      </c>
      <c r="F23" s="96" t="s">
        <v>76</v>
      </c>
      <c r="G23" s="95" t="s">
        <v>34</v>
      </c>
      <c r="H23" s="97" t="s">
        <v>73</v>
      </c>
      <c r="I23" s="98"/>
    </row>
    <row r="24" spans="1:11" x14ac:dyDescent="0.25">
      <c r="B24" s="171"/>
      <c r="C24" s="162"/>
      <c r="D24" s="78"/>
      <c r="E24" s="79"/>
      <c r="F24" s="164"/>
      <c r="G24" s="80"/>
      <c r="H24" s="100"/>
    </row>
    <row r="25" spans="1:11" ht="15.75" thickBot="1" x14ac:dyDescent="0.3">
      <c r="B25" s="172"/>
      <c r="C25" s="163"/>
      <c r="D25" s="161" t="str">
        <f>IF(OR(B25&lt;&gt;"",E25&lt;&gt;""),IF(ISBLANK(D24),"",D24),"")</f>
        <v/>
      </c>
      <c r="E25" s="76"/>
      <c r="F25" s="165"/>
      <c r="G25" s="77"/>
      <c r="H25" s="105" t="s">
        <v>154</v>
      </c>
      <c r="I25" s="102"/>
      <c r="J25" s="103"/>
      <c r="K25" s="104"/>
    </row>
    <row r="26" spans="1:11" ht="15.75" thickBot="1" x14ac:dyDescent="0.3">
      <c r="B26" s="245" t="str">
        <f>B19</f>
        <v>Odůvodnění (max 300 znaků):</v>
      </c>
      <c r="C26" s="246"/>
      <c r="D26" s="246"/>
      <c r="E26" s="246"/>
      <c r="F26" s="246"/>
      <c r="G26" s="246"/>
      <c r="H26" s="247"/>
    </row>
    <row r="27" spans="1:11" ht="45" customHeight="1" thickBot="1" x14ac:dyDescent="0.3">
      <c r="B27" s="237"/>
      <c r="C27" s="238"/>
      <c r="D27" s="238"/>
      <c r="E27" s="238"/>
      <c r="F27" s="238"/>
      <c r="G27" s="238"/>
      <c r="H27" s="239"/>
    </row>
    <row r="28" spans="1:11" ht="15.75" thickBot="1" x14ac:dyDescent="0.3">
      <c r="B28" s="101"/>
      <c r="C28" s="101"/>
      <c r="D28" s="101"/>
      <c r="E28" s="101"/>
      <c r="F28" s="101"/>
      <c r="G28" s="101"/>
    </row>
    <row r="29" spans="1:11" ht="30.75" customHeight="1" x14ac:dyDescent="0.25">
      <c r="B29" s="240" t="s">
        <v>119</v>
      </c>
      <c r="C29" s="241"/>
      <c r="D29" s="234"/>
      <c r="E29" s="235"/>
      <c r="F29" s="235"/>
      <c r="G29" s="235"/>
      <c r="H29" s="236"/>
    </row>
    <row r="30" spans="1:11" s="99" customFormat="1" ht="36" customHeight="1" thickBot="1" x14ac:dyDescent="0.3">
      <c r="A30" s="92"/>
      <c r="B30" s="93" t="s">
        <v>67</v>
      </c>
      <c r="C30" s="94" t="s">
        <v>77</v>
      </c>
      <c r="D30" s="95" t="s">
        <v>61</v>
      </c>
      <c r="E30" s="96" t="s">
        <v>176</v>
      </c>
      <c r="F30" s="96" t="s">
        <v>76</v>
      </c>
      <c r="G30" s="95" t="s">
        <v>34</v>
      </c>
      <c r="H30" s="97" t="s">
        <v>73</v>
      </c>
      <c r="I30" s="98"/>
    </row>
    <row r="31" spans="1:11" x14ac:dyDescent="0.25">
      <c r="B31" s="173"/>
      <c r="C31" s="166"/>
      <c r="D31" s="149"/>
      <c r="E31" s="150"/>
      <c r="F31" s="166"/>
      <c r="G31" s="151"/>
      <c r="H31" s="152"/>
    </row>
    <row r="32" spans="1:11" ht="15.75" thickBot="1" x14ac:dyDescent="0.3">
      <c r="B32" s="174"/>
      <c r="C32" s="167"/>
      <c r="D32" s="161" t="str">
        <f>IF(OR(B32&lt;&gt;"",E32&lt;&gt;""),IF(ISBLANK(D31),"",D31),"")</f>
        <v/>
      </c>
      <c r="E32" s="153"/>
      <c r="F32" s="167"/>
      <c r="G32" s="154"/>
      <c r="H32" s="155" t="s">
        <v>154</v>
      </c>
    </row>
    <row r="33" spans="1:8" x14ac:dyDescent="0.25">
      <c r="B33" s="175"/>
      <c r="C33" s="168"/>
      <c r="D33" s="156"/>
      <c r="E33" s="157"/>
      <c r="F33" s="168"/>
      <c r="G33" s="158"/>
      <c r="H33" s="152"/>
    </row>
    <row r="34" spans="1:8" ht="15.75" thickBot="1" x14ac:dyDescent="0.3">
      <c r="B34" s="176"/>
      <c r="C34" s="169"/>
      <c r="D34" s="178" t="str">
        <f>IF(OR(B34&lt;&gt;"",E34&lt;&gt;""),IF(ISBLANK(D33),"",D33),"")</f>
        <v/>
      </c>
      <c r="E34" s="159"/>
      <c r="F34" s="169"/>
      <c r="G34" s="160"/>
      <c r="H34" s="155" t="s">
        <v>154</v>
      </c>
    </row>
    <row r="35" spans="1:8" x14ac:dyDescent="0.25">
      <c r="B35" s="171"/>
      <c r="C35" s="166"/>
      <c r="D35" s="78"/>
      <c r="E35" s="79"/>
      <c r="F35" s="164"/>
      <c r="G35" s="138"/>
      <c r="H35" s="100"/>
    </row>
    <row r="36" spans="1:8" ht="15.75" thickBot="1" x14ac:dyDescent="0.3">
      <c r="B36" s="177"/>
      <c r="C36" s="170"/>
      <c r="D36" s="161" t="str">
        <f>IF(OR(B36&lt;&gt;"",E36&lt;&gt;""),IF(ISBLANK(D35),"",D35),"")</f>
        <v/>
      </c>
      <c r="E36" s="33"/>
      <c r="F36" s="170"/>
      <c r="G36" s="139"/>
      <c r="H36" s="105" t="s">
        <v>154</v>
      </c>
    </row>
    <row r="37" spans="1:8" ht="15.75" thickBot="1" x14ac:dyDescent="0.3">
      <c r="B37" s="245" t="str">
        <f>B19</f>
        <v>Odůvodnění (max 300 znaků):</v>
      </c>
      <c r="C37" s="246"/>
      <c r="D37" s="246"/>
      <c r="E37" s="246"/>
      <c r="F37" s="246"/>
      <c r="G37" s="246"/>
      <c r="H37" s="247"/>
    </row>
    <row r="38" spans="1:8" ht="44.25" customHeight="1" thickBot="1" x14ac:dyDescent="0.3">
      <c r="B38" s="237"/>
      <c r="C38" s="238"/>
      <c r="D38" s="238"/>
      <c r="E38" s="238"/>
      <c r="F38" s="238"/>
      <c r="G38" s="238"/>
      <c r="H38" s="239"/>
    </row>
    <row r="39" spans="1:8" x14ac:dyDescent="0.25">
      <c r="B39" s="106"/>
      <c r="C39" s="106"/>
    </row>
    <row r="40" spans="1:8" x14ac:dyDescent="0.25">
      <c r="A40" s="227" t="s">
        <v>68</v>
      </c>
      <c r="B40" s="227"/>
      <c r="C40" s="227"/>
      <c r="D40" s="227"/>
      <c r="E40" s="107">
        <f>SUM(B31:B36)+B17+B18+B24+B25</f>
        <v>0</v>
      </c>
    </row>
    <row r="41" spans="1:8" x14ac:dyDescent="0.25">
      <c r="A41" s="90"/>
      <c r="B41" s="90"/>
      <c r="C41" s="90"/>
      <c r="D41" s="90" t="s">
        <v>72</v>
      </c>
      <c r="E41" s="108">
        <f>D6-E40</f>
        <v>1</v>
      </c>
    </row>
    <row r="42" spans="1:8" ht="15.75" thickBot="1" x14ac:dyDescent="0.3">
      <c r="D42" s="109"/>
    </row>
    <row r="43" spans="1:8" ht="15.75" thickBot="1" x14ac:dyDescent="0.3">
      <c r="B43" s="242" t="s">
        <v>69</v>
      </c>
      <c r="C43" s="243"/>
      <c r="D43" s="244"/>
      <c r="E43" s="110" t="s">
        <v>67</v>
      </c>
      <c r="F43" s="111" t="s">
        <v>64</v>
      </c>
      <c r="G43" s="112"/>
    </row>
    <row r="44" spans="1:8" x14ac:dyDescent="0.25">
      <c r="B44" s="228" t="s">
        <v>65</v>
      </c>
      <c r="C44" s="229"/>
      <c r="D44" s="229"/>
      <c r="E44" s="64"/>
      <c r="F44" s="217"/>
      <c r="G44" s="218"/>
      <c r="H44" s="113"/>
    </row>
    <row r="45" spans="1:8" x14ac:dyDescent="0.25">
      <c r="B45" s="221" t="s">
        <v>66</v>
      </c>
      <c r="C45" s="222"/>
      <c r="D45" s="222"/>
      <c r="E45" s="140"/>
      <c r="F45" s="219"/>
      <c r="G45" s="220"/>
      <c r="H45" s="113"/>
    </row>
    <row r="46" spans="1:8" x14ac:dyDescent="0.25">
      <c r="B46" s="221"/>
      <c r="C46" s="222"/>
      <c r="D46" s="222"/>
      <c r="E46" s="140"/>
      <c r="F46" s="219"/>
      <c r="G46" s="220"/>
      <c r="H46" s="113"/>
    </row>
    <row r="47" spans="1:8" ht="15.75" thickBot="1" x14ac:dyDescent="0.3">
      <c r="B47" s="223"/>
      <c r="C47" s="224"/>
      <c r="D47" s="224"/>
      <c r="E47" s="141"/>
      <c r="F47" s="225"/>
      <c r="G47" s="226"/>
      <c r="H47" s="113"/>
    </row>
    <row r="48" spans="1:8" ht="14.25" customHeight="1" x14ac:dyDescent="0.25">
      <c r="B48" s="114"/>
      <c r="C48" s="114"/>
      <c r="D48" s="90" t="s">
        <v>118</v>
      </c>
      <c r="E48" s="109">
        <f>SUM(E44:E47)</f>
        <v>0</v>
      </c>
    </row>
    <row r="49" spans="1:7" ht="14.25" customHeight="1" x14ac:dyDescent="0.25">
      <c r="B49" s="114"/>
      <c r="C49" s="114"/>
    </row>
    <row r="50" spans="1:7" x14ac:dyDescent="0.25">
      <c r="A50" s="227" t="s">
        <v>102</v>
      </c>
      <c r="B50" s="227"/>
      <c r="C50" s="227"/>
      <c r="D50" s="227"/>
      <c r="E50" s="34"/>
      <c r="F50" s="261" t="s">
        <v>101</v>
      </c>
      <c r="G50" s="261"/>
    </row>
    <row r="51" spans="1:7" x14ac:dyDescent="0.25">
      <c r="B51" s="227" t="s">
        <v>103</v>
      </c>
      <c r="C51" s="227"/>
      <c r="D51" s="227"/>
      <c r="E51" s="35"/>
      <c r="F51" s="216"/>
      <c r="G51" s="216"/>
    </row>
    <row r="52" spans="1:7" x14ac:dyDescent="0.25">
      <c r="B52" s="227" t="s">
        <v>103</v>
      </c>
      <c r="C52" s="227"/>
      <c r="D52" s="227"/>
      <c r="E52" s="35"/>
      <c r="F52" s="216"/>
      <c r="G52" s="216"/>
    </row>
    <row r="53" spans="1:7" x14ac:dyDescent="0.25">
      <c r="B53" s="227" t="s">
        <v>104</v>
      </c>
      <c r="C53" s="227"/>
      <c r="D53" s="227"/>
      <c r="E53" s="35"/>
      <c r="F53" s="216"/>
      <c r="G53" s="216"/>
    </row>
    <row r="54" spans="1:7" x14ac:dyDescent="0.25">
      <c r="B54" s="227" t="s">
        <v>104</v>
      </c>
      <c r="C54" s="227"/>
      <c r="D54" s="227"/>
      <c r="E54" s="35"/>
      <c r="F54" s="216"/>
      <c r="G54" s="216"/>
    </row>
    <row r="55" spans="1:7" ht="15.75" thickBot="1" x14ac:dyDescent="0.3">
      <c r="D55" s="90"/>
      <c r="E55" s="115"/>
      <c r="F55" s="116"/>
    </row>
    <row r="56" spans="1:7" ht="15.75" thickBot="1" x14ac:dyDescent="0.3">
      <c r="B56" s="253" t="s">
        <v>80</v>
      </c>
      <c r="C56" s="254"/>
      <c r="D56" s="254"/>
      <c r="E56" s="117">
        <f>SUM(E51:E55)</f>
        <v>0</v>
      </c>
      <c r="F56" s="118"/>
      <c r="G56" s="119"/>
    </row>
    <row r="57" spans="1:7" ht="87" customHeight="1" thickBot="1" x14ac:dyDescent="0.3">
      <c r="B57" s="249" t="s">
        <v>152</v>
      </c>
      <c r="C57" s="250"/>
      <c r="D57" s="251"/>
      <c r="E57" s="251"/>
      <c r="F57" s="251"/>
      <c r="G57" s="252"/>
    </row>
    <row r="59" spans="1:7" ht="15.75" thickBot="1" x14ac:dyDescent="0.3">
      <c r="B59" s="120" t="s">
        <v>105</v>
      </c>
    </row>
    <row r="60" spans="1:7" ht="31.5" customHeight="1" thickBot="1" x14ac:dyDescent="0.3">
      <c r="B60" s="230" t="s">
        <v>106</v>
      </c>
      <c r="C60" s="231"/>
      <c r="D60" s="121" t="s">
        <v>37</v>
      </c>
      <c r="E60" s="248" t="s">
        <v>34</v>
      </c>
      <c r="F60" s="248"/>
      <c r="G60" s="122" t="s">
        <v>153</v>
      </c>
    </row>
    <row r="61" spans="1:7" ht="15.75" thickBot="1" x14ac:dyDescent="0.3">
      <c r="B61" s="232"/>
      <c r="C61" s="233"/>
      <c r="D61" s="124"/>
      <c r="E61" s="233"/>
      <c r="F61" s="233"/>
      <c r="G61" s="125"/>
    </row>
    <row r="62" spans="1:7" ht="15.75" thickBot="1" x14ac:dyDescent="0.3"/>
    <row r="63" spans="1:7" ht="15.75" thickBot="1" x14ac:dyDescent="0.3">
      <c r="B63" s="123" t="s">
        <v>123</v>
      </c>
      <c r="C63" s="214"/>
      <c r="D63" s="214"/>
      <c r="E63" s="214"/>
      <c r="F63" s="214"/>
      <c r="G63" s="215"/>
    </row>
  </sheetData>
  <sheetProtection algorithmName="SHA-512" hashValue="ySvwfvPZxfg9mYD4HzEubdgTbwKcGv69qE4fPYVHBEjlNhsUwc24G+xsu0HA1lu8PWF6P6XNc7NzWyrUKViIsg==" saltValue="ZS+ksByONztW1AVXx3yUZg==" spinCount="100000" sheet="1" objects="1" scenarios="1"/>
  <mergeCells count="58">
    <mergeCell ref="F53:G53"/>
    <mergeCell ref="F51:G51"/>
    <mergeCell ref="F50:G50"/>
    <mergeCell ref="B52:D52"/>
    <mergeCell ref="D1:F1"/>
    <mergeCell ref="D2:F2"/>
    <mergeCell ref="D3:F3"/>
    <mergeCell ref="B27:H27"/>
    <mergeCell ref="B37:H37"/>
    <mergeCell ref="A10:C10"/>
    <mergeCell ref="A11:C11"/>
    <mergeCell ref="A12:C12"/>
    <mergeCell ref="B15:C15"/>
    <mergeCell ref="A6:C6"/>
    <mergeCell ref="A7:C7"/>
    <mergeCell ref="A8:C8"/>
    <mergeCell ref="B20:H20"/>
    <mergeCell ref="A9:C9"/>
    <mergeCell ref="D12:E12"/>
    <mergeCell ref="D4:F4"/>
    <mergeCell ref="D15:H15"/>
    <mergeCell ref="B19:H19"/>
    <mergeCell ref="D5:E5"/>
    <mergeCell ref="A1:C1"/>
    <mergeCell ref="A2:C2"/>
    <mergeCell ref="A3:C3"/>
    <mergeCell ref="A4:C4"/>
    <mergeCell ref="A5:C5"/>
    <mergeCell ref="E60:F60"/>
    <mergeCell ref="E61:F61"/>
    <mergeCell ref="B57:C57"/>
    <mergeCell ref="D57:G57"/>
    <mergeCell ref="B54:D54"/>
    <mergeCell ref="B56:D56"/>
    <mergeCell ref="D22:H22"/>
    <mergeCell ref="B38:H38"/>
    <mergeCell ref="B29:C29"/>
    <mergeCell ref="B22:C22"/>
    <mergeCell ref="B43:D43"/>
    <mergeCell ref="A40:D40"/>
    <mergeCell ref="B26:H26"/>
    <mergeCell ref="D29:H29"/>
    <mergeCell ref="C63:G63"/>
    <mergeCell ref="F52:G52"/>
    <mergeCell ref="F54:G54"/>
    <mergeCell ref="F44:G44"/>
    <mergeCell ref="F45:G45"/>
    <mergeCell ref="B46:D46"/>
    <mergeCell ref="B47:D47"/>
    <mergeCell ref="F46:G46"/>
    <mergeCell ref="F47:G47"/>
    <mergeCell ref="B45:D45"/>
    <mergeCell ref="B51:D51"/>
    <mergeCell ref="B53:D53"/>
    <mergeCell ref="B44:D44"/>
    <mergeCell ref="A50:D50"/>
    <mergeCell ref="B60:C60"/>
    <mergeCell ref="B61:C61"/>
  </mergeCells>
  <conditionalFormatting sqref="B17:G18">
    <cfRule type="expression" dxfId="10" priority="6">
      <formula>$H17="ano"</formula>
    </cfRule>
  </conditionalFormatting>
  <conditionalFormatting sqref="B24:G25">
    <cfRule type="expression" dxfId="9" priority="7">
      <formula>$H24="ano"</formula>
    </cfRule>
  </conditionalFormatting>
  <conditionalFormatting sqref="B31:G36">
    <cfRule type="expression" dxfId="8" priority="5">
      <formula>$H31="ano"</formula>
    </cfRule>
  </conditionalFormatting>
  <conditionalFormatting sqref="D10">
    <cfRule type="expression" dxfId="7" priority="1">
      <formula>$D$8="další zaměstnanci"</formula>
    </cfRule>
  </conditionalFormatting>
  <conditionalFormatting sqref="D9:E9">
    <cfRule type="expression" dxfId="6" priority="2">
      <formula>$D$8="vědečtí pracovníci"</formula>
    </cfRule>
    <cfRule type="expression" dxfId="5" priority="3">
      <formula>$D$8="akademičtí pracovníci"</formula>
    </cfRule>
  </conditionalFormatting>
  <conditionalFormatting sqref="E40">
    <cfRule type="cellIs" dxfId="4" priority="32" operator="greaterThan">
      <formula>1</formula>
    </cfRule>
  </conditionalFormatting>
  <conditionalFormatting sqref="E41">
    <cfRule type="cellIs" dxfId="3" priority="31" operator="lessThan">
      <formula>0</formula>
    </cfRule>
  </conditionalFormatting>
  <conditionalFormatting sqref="E48">
    <cfRule type="cellIs" dxfId="2" priority="24" operator="greaterThan">
      <formula>$E$41</formula>
    </cfRule>
  </conditionalFormatting>
  <conditionalFormatting sqref="I25:L25">
    <cfRule type="expression" dxfId="1" priority="33">
      <formula>$H25=1</formula>
    </cfRule>
  </conditionalFormatting>
  <dataValidations count="2">
    <dataValidation type="textLength" operator="lessThanOrEqual" allowBlank="1" showInputMessage="1" showErrorMessage="1" error="Zadali jste příliš dlouhý text, limit je 300 znaků." sqref="B20:H20 B27:H27 B38:H38" xr:uid="{85629F5E-635D-4C80-B373-F6FAADC68132}">
      <formula1>300</formula1>
    </dataValidation>
    <dataValidation type="textLength" operator="lessThanOrEqual" allowBlank="1" showInputMessage="1" showErrorMessage="1" error="Zadali jste příliš dlouhý text, limit je 500 znaků." sqref="D57:G57" xr:uid="{A7B35FAD-CB17-4DA5-97DE-AA6B666183E6}">
      <formula1>500</formula1>
    </dataValidation>
  </dataValidations>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AC61498A-60C8-43D0-A3A1-663E9B2A0604}">
          <x14:formula1>
            <xm:f>data!$N$3:$N$12</xm:f>
          </x14:formula1>
          <xm:sqref>D4:F4</xm:sqref>
        </x14:dataValidation>
        <x14:dataValidation type="list" allowBlank="1" showInputMessage="1" showErrorMessage="1" xr:uid="{F9EC0A3D-0983-4610-9474-3522D37CEC44}">
          <x14:formula1>
            <xm:f>data!$C$3:$C$6</xm:f>
          </x14:formula1>
          <xm:sqref>E9</xm:sqref>
        </x14:dataValidation>
        <x14:dataValidation type="list" allowBlank="1" showInputMessage="1" showErrorMessage="1" xr:uid="{0689671C-0415-4F09-ADBE-EE2F97B167BC}">
          <x14:formula1>
            <xm:f>data!$D$2:$K$2</xm:f>
          </x14:formula1>
          <xm:sqref>D9</xm:sqref>
        </x14:dataValidation>
        <x14:dataValidation type="list" allowBlank="1" showInputMessage="1" showErrorMessage="1" xr:uid="{8C6BF346-3609-438E-9B4E-8DB698E9735C}">
          <x14:formula1>
            <xm:f>data!$Q$3:$Q$5</xm:f>
          </x14:formula1>
          <xm:sqref>D8</xm:sqref>
        </x14:dataValidation>
        <x14:dataValidation type="list" allowBlank="1" showInputMessage="1" showErrorMessage="1" xr:uid="{63060DC1-857C-4F48-B379-2DC1BDCC4F71}">
          <x14:formula1>
            <xm:f>data!$A$11:$A$22</xm:f>
          </x14:formula1>
          <xm:sqref>D10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1FF0-1334-4884-B1D4-64C177EC5623}">
  <dimension ref="A1:Q22"/>
  <sheetViews>
    <sheetView showGridLines="0" workbookViewId="0">
      <selection activeCell="C27" sqref="C27"/>
    </sheetView>
  </sheetViews>
  <sheetFormatPr defaultRowHeight="15" x14ac:dyDescent="0.25"/>
  <cols>
    <col min="14" max="14" width="34.42578125" customWidth="1"/>
    <col min="17" max="17" width="22.5703125" customWidth="1"/>
  </cols>
  <sheetData>
    <row r="1" spans="1:17" x14ac:dyDescent="0.25">
      <c r="A1" s="1" t="s">
        <v>0</v>
      </c>
      <c r="B1" s="2"/>
      <c r="C1" s="2"/>
      <c r="D1" s="2"/>
      <c r="E1" s="2"/>
      <c r="F1" s="2"/>
      <c r="G1" s="2"/>
      <c r="H1" s="2"/>
      <c r="I1" s="2"/>
      <c r="J1" s="2"/>
      <c r="K1" s="2"/>
    </row>
    <row r="2" spans="1:17" ht="15.75" thickBot="1" x14ac:dyDescent="0.3">
      <c r="B2" s="2"/>
      <c r="C2" s="2"/>
      <c r="D2" s="3" t="s">
        <v>5</v>
      </c>
      <c r="E2" s="3" t="s">
        <v>6</v>
      </c>
      <c r="F2" s="3" t="s">
        <v>7</v>
      </c>
      <c r="G2" s="3" t="s">
        <v>8</v>
      </c>
      <c r="H2" s="3" t="s">
        <v>9</v>
      </c>
      <c r="I2" s="3" t="s">
        <v>10</v>
      </c>
      <c r="J2" s="3" t="s">
        <v>11</v>
      </c>
      <c r="K2" s="3" t="s">
        <v>12</v>
      </c>
      <c r="N2" s="3"/>
    </row>
    <row r="3" spans="1:17" x14ac:dyDescent="0.25">
      <c r="A3" t="s">
        <v>1</v>
      </c>
      <c r="B3" s="2"/>
      <c r="C3">
        <v>1</v>
      </c>
      <c r="D3" s="127">
        <v>23000</v>
      </c>
      <c r="E3" s="127">
        <v>23500</v>
      </c>
      <c r="F3" s="128">
        <v>24100</v>
      </c>
      <c r="G3" s="129">
        <v>24800</v>
      </c>
      <c r="H3" s="130">
        <v>25700</v>
      </c>
      <c r="I3" s="127">
        <v>27200</v>
      </c>
      <c r="J3" s="127">
        <v>30000</v>
      </c>
      <c r="K3" s="131">
        <v>33000</v>
      </c>
      <c r="N3" t="s">
        <v>24</v>
      </c>
      <c r="P3" t="s">
        <v>74</v>
      </c>
      <c r="Q3" t="s">
        <v>86</v>
      </c>
    </row>
    <row r="4" spans="1:17" x14ac:dyDescent="0.25">
      <c r="A4" t="s">
        <v>2</v>
      </c>
      <c r="B4" s="2"/>
      <c r="C4">
        <v>2</v>
      </c>
      <c r="D4" s="127">
        <v>23500</v>
      </c>
      <c r="E4" s="127">
        <v>24100</v>
      </c>
      <c r="F4" s="132">
        <v>24800</v>
      </c>
      <c r="G4" s="127">
        <v>25700</v>
      </c>
      <c r="H4" s="133">
        <v>27200</v>
      </c>
      <c r="I4" s="127">
        <v>30000</v>
      </c>
      <c r="J4" s="127">
        <v>33000</v>
      </c>
      <c r="K4" s="131">
        <v>37000</v>
      </c>
      <c r="N4" t="s">
        <v>23</v>
      </c>
      <c r="P4" t="s">
        <v>75</v>
      </c>
      <c r="Q4" t="s">
        <v>87</v>
      </c>
    </row>
    <row r="5" spans="1:17" x14ac:dyDescent="0.25">
      <c r="A5" t="s">
        <v>3</v>
      </c>
      <c r="B5" s="2"/>
      <c r="C5">
        <v>3</v>
      </c>
      <c r="D5" s="127">
        <v>24000</v>
      </c>
      <c r="E5" s="127">
        <v>24700</v>
      </c>
      <c r="F5" s="132">
        <v>25500</v>
      </c>
      <c r="G5" s="127">
        <v>26600</v>
      </c>
      <c r="H5" s="133">
        <v>28700</v>
      </c>
      <c r="I5" s="127">
        <v>32800</v>
      </c>
      <c r="J5" s="127">
        <v>36000</v>
      </c>
      <c r="K5" s="131">
        <v>41000</v>
      </c>
      <c r="N5" t="s">
        <v>25</v>
      </c>
      <c r="Q5" t="s">
        <v>88</v>
      </c>
    </row>
    <row r="6" spans="1:17" ht="15.75" thickBot="1" x14ac:dyDescent="0.3">
      <c r="A6" t="s">
        <v>4</v>
      </c>
      <c r="B6" s="2"/>
      <c r="C6">
        <v>4</v>
      </c>
      <c r="D6" s="127">
        <v>24500</v>
      </c>
      <c r="E6" s="127">
        <v>25300</v>
      </c>
      <c r="F6" s="134">
        <v>26200</v>
      </c>
      <c r="G6" s="135">
        <v>27500</v>
      </c>
      <c r="H6" s="136">
        <v>30200</v>
      </c>
      <c r="I6" s="127">
        <v>35600</v>
      </c>
      <c r="J6" s="127">
        <v>39000</v>
      </c>
      <c r="K6" s="131">
        <v>45000</v>
      </c>
      <c r="N6" t="s">
        <v>26</v>
      </c>
    </row>
    <row r="7" spans="1:17" x14ac:dyDescent="0.25">
      <c r="N7" t="s">
        <v>27</v>
      </c>
    </row>
    <row r="8" spans="1:17" x14ac:dyDescent="0.25">
      <c r="N8" t="s">
        <v>28</v>
      </c>
      <c r="Q8" t="s">
        <v>114</v>
      </c>
    </row>
    <row r="9" spans="1:17" x14ac:dyDescent="0.25">
      <c r="N9" t="s">
        <v>29</v>
      </c>
      <c r="Q9" t="s">
        <v>113</v>
      </c>
    </row>
    <row r="10" spans="1:17" x14ac:dyDescent="0.25">
      <c r="N10" t="s">
        <v>30</v>
      </c>
      <c r="Q10" t="s">
        <v>115</v>
      </c>
    </row>
    <row r="11" spans="1:17" x14ac:dyDescent="0.25">
      <c r="A11" t="s">
        <v>89</v>
      </c>
      <c r="B11" s="137">
        <v>31000</v>
      </c>
      <c r="N11" t="s">
        <v>31</v>
      </c>
    </row>
    <row r="12" spans="1:17" x14ac:dyDescent="0.25">
      <c r="A12" t="s">
        <v>90</v>
      </c>
      <c r="B12" s="137">
        <v>36400</v>
      </c>
      <c r="N12" t="s">
        <v>58</v>
      </c>
    </row>
    <row r="13" spans="1:17" x14ac:dyDescent="0.25">
      <c r="A13" t="s">
        <v>91</v>
      </c>
      <c r="B13" s="137">
        <v>42300</v>
      </c>
    </row>
    <row r="14" spans="1:17" x14ac:dyDescent="0.25">
      <c r="A14" t="s">
        <v>92</v>
      </c>
      <c r="B14" s="137">
        <v>50000</v>
      </c>
    </row>
    <row r="15" spans="1:17" x14ac:dyDescent="0.25">
      <c r="A15" t="s">
        <v>93</v>
      </c>
      <c r="B15" s="137">
        <v>30000</v>
      </c>
    </row>
    <row r="16" spans="1:17" x14ac:dyDescent="0.25">
      <c r="A16" t="s">
        <v>94</v>
      </c>
      <c r="B16" s="137">
        <v>31500</v>
      </c>
    </row>
    <row r="17" spans="1:2" x14ac:dyDescent="0.25">
      <c r="A17" t="s">
        <v>95</v>
      </c>
      <c r="B17" s="137">
        <v>33000</v>
      </c>
    </row>
    <row r="18" spans="1:2" x14ac:dyDescent="0.25">
      <c r="A18" t="s">
        <v>96</v>
      </c>
      <c r="B18" s="137">
        <v>34500</v>
      </c>
    </row>
    <row r="19" spans="1:2" x14ac:dyDescent="0.25">
      <c r="A19" t="s">
        <v>97</v>
      </c>
      <c r="B19" s="137">
        <v>28000</v>
      </c>
    </row>
    <row r="20" spans="1:2" x14ac:dyDescent="0.25">
      <c r="A20" t="s">
        <v>98</v>
      </c>
      <c r="B20" s="137">
        <v>36400</v>
      </c>
    </row>
    <row r="21" spans="1:2" x14ac:dyDescent="0.25">
      <c r="A21" t="s">
        <v>100</v>
      </c>
      <c r="B21" s="137">
        <v>42300</v>
      </c>
    </row>
    <row r="22" spans="1:2" x14ac:dyDescent="0.25">
      <c r="A22" t="s">
        <v>99</v>
      </c>
      <c r="B22" s="137">
        <v>50000</v>
      </c>
    </row>
  </sheetData>
  <sheetProtection algorithmName="SHA-512" hashValue="mc1urAfpzU17eEMz5yBZKyZo8KXpby6ZTblAyUc7jFYDGm43FVZSuxx5Oxp8IT/5ZQL2Ap+9MOzh/mvLmEoLgA==" saltValue="uaQpB454mgmxkY1HiLJYZw==" spinCount="100000" sheet="1" objects="1" scenarios="1"/>
  <phoneticPr fontId="4"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7B15F-BF43-4E65-B144-315BF1B57BD0}">
  <sheetPr>
    <tabColor rgb="FFFF0000"/>
  </sheetPr>
  <dimension ref="A1:H87"/>
  <sheetViews>
    <sheetView showGridLines="0" topLeftCell="A7" zoomScale="130" zoomScaleNormal="130" workbookViewId="0">
      <selection activeCell="E22" sqref="E22"/>
    </sheetView>
  </sheetViews>
  <sheetFormatPr defaultColWidth="9.140625" defaultRowHeight="15" x14ac:dyDescent="0.25"/>
  <cols>
    <col min="1" max="1" width="6.140625" style="8" customWidth="1"/>
    <col min="2" max="3" width="8.42578125" style="8" customWidth="1"/>
    <col min="4" max="4" width="10.42578125" style="8" customWidth="1"/>
    <col min="5" max="5" width="12.5703125" style="8" customWidth="1"/>
    <col min="6" max="6" width="29" style="8" customWidth="1"/>
    <col min="7" max="7" width="18.5703125" style="8" customWidth="1"/>
    <col min="8" max="16384" width="9.140625" style="8"/>
  </cols>
  <sheetData>
    <row r="1" spans="1:7" ht="15.75" customHeight="1" x14ac:dyDescent="0.25">
      <c r="B1" s="320" t="s">
        <v>13</v>
      </c>
      <c r="C1" s="320"/>
      <c r="D1" s="320"/>
      <c r="E1" s="320"/>
      <c r="F1" s="320"/>
      <c r="G1" s="320"/>
    </row>
    <row r="2" spans="1:7" ht="15.75" customHeight="1" x14ac:dyDescent="0.25">
      <c r="B2" s="320" t="s">
        <v>14</v>
      </c>
      <c r="C2" s="320"/>
      <c r="D2" s="320"/>
      <c r="E2" s="320"/>
      <c r="F2" s="320"/>
      <c r="G2" s="320"/>
    </row>
    <row r="3" spans="1:7" x14ac:dyDescent="0.25">
      <c r="B3" s="320" t="s">
        <v>15</v>
      </c>
      <c r="C3" s="320"/>
      <c r="D3" s="320"/>
      <c r="E3" s="320"/>
      <c r="F3" s="320"/>
      <c r="G3" s="320"/>
    </row>
    <row r="4" spans="1:7" ht="5.25" customHeight="1" x14ac:dyDescent="0.25"/>
    <row r="5" spans="1:7" x14ac:dyDescent="0.25">
      <c r="B5" s="320" t="s">
        <v>17</v>
      </c>
      <c r="C5" s="320"/>
      <c r="D5" s="320"/>
      <c r="E5" s="8" t="str">
        <f>Košilka!D4</f>
        <v>Fakulta aplikované informatiky</v>
      </c>
    </row>
    <row r="6" spans="1:7" x14ac:dyDescent="0.25">
      <c r="B6" s="320" t="s">
        <v>16</v>
      </c>
      <c r="C6" s="320"/>
      <c r="D6" s="320"/>
      <c r="E6" s="9" t="str">
        <f>IF(ISBLANK(Košilka!D1),"",Košilka!D1)</f>
        <v/>
      </c>
      <c r="F6" s="9"/>
      <c r="G6" s="9"/>
    </row>
    <row r="7" spans="1:7" ht="5.25" customHeight="1" x14ac:dyDescent="0.25"/>
    <row r="8" spans="1:7" ht="19.5" customHeight="1" x14ac:dyDescent="0.3">
      <c r="B8" s="318" t="s">
        <v>18</v>
      </c>
      <c r="C8" s="318"/>
      <c r="D8" s="318"/>
      <c r="E8" s="318"/>
      <c r="F8" s="318"/>
      <c r="G8" s="318"/>
    </row>
    <row r="9" spans="1:7" ht="6.75" customHeight="1" x14ac:dyDescent="0.25"/>
    <row r="10" spans="1:7" x14ac:dyDescent="0.25">
      <c r="B10" s="302" t="s">
        <v>19</v>
      </c>
      <c r="C10" s="302"/>
      <c r="D10" s="319" t="str">
        <f>IF(ISBLANK(Košilka!D2),"",Košilka!D2)</f>
        <v/>
      </c>
      <c r="E10" s="319"/>
      <c r="F10" s="319"/>
      <c r="G10" s="319"/>
    </row>
    <row r="11" spans="1:7" x14ac:dyDescent="0.25">
      <c r="B11" s="302" t="s">
        <v>20</v>
      </c>
      <c r="C11" s="302"/>
      <c r="D11" s="319" t="str">
        <f>IF(ISBLANK(Košilka!D3),"",Košilka!D3)</f>
        <v/>
      </c>
      <c r="E11" s="319"/>
      <c r="F11" s="319"/>
      <c r="G11" s="319"/>
    </row>
    <row r="12" spans="1:7" x14ac:dyDescent="0.25">
      <c r="A12" s="302" t="s">
        <v>39</v>
      </c>
      <c r="B12" s="302"/>
      <c r="C12" s="302"/>
      <c r="D12" s="317">
        <f>Košilka!D6</f>
        <v>1</v>
      </c>
      <c r="E12" s="317"/>
      <c r="F12" s="317"/>
      <c r="G12" s="317"/>
    </row>
    <row r="13" spans="1:7" x14ac:dyDescent="0.25">
      <c r="A13" s="302" t="s">
        <v>112</v>
      </c>
      <c r="B13" s="302"/>
      <c r="C13" s="302"/>
      <c r="D13" s="317" t="str">
        <f>IF(ISBLANK(Košilka!D12),"",Košilka!D12)</f>
        <v/>
      </c>
      <c r="E13" s="317"/>
      <c r="F13" s="317"/>
      <c r="G13" s="317"/>
    </row>
    <row r="14" spans="1:7" ht="6" customHeight="1" x14ac:dyDescent="0.25"/>
    <row r="15" spans="1:7" x14ac:dyDescent="0.25">
      <c r="B15" s="319" t="s">
        <v>21</v>
      </c>
      <c r="C15" s="319"/>
      <c r="D15" s="319"/>
      <c r="E15" s="319"/>
      <c r="F15" s="319"/>
      <c r="G15" s="319"/>
    </row>
    <row r="16" spans="1:7" x14ac:dyDescent="0.25">
      <c r="B16" s="302" t="s">
        <v>59</v>
      </c>
      <c r="C16" s="302"/>
      <c r="D16" s="9" t="str">
        <f>IF(ISBLANK(Košilka!$D$7),"",Košilka!$D$7)</f>
        <v/>
      </c>
    </row>
    <row r="17" spans="2:7" ht="30.75" customHeight="1" x14ac:dyDescent="0.25">
      <c r="B17" s="315"/>
      <c r="C17" s="315"/>
      <c r="D17" s="315"/>
      <c r="E17" s="315"/>
      <c r="F17" s="315"/>
      <c r="G17" s="315"/>
    </row>
    <row r="18" spans="2:7" ht="6.75" customHeight="1" thickBot="1" x14ac:dyDescent="0.3"/>
    <row r="19" spans="2:7" s="13" customFormat="1" ht="30.75" customHeight="1" thickBot="1" x14ac:dyDescent="0.3">
      <c r="B19" s="284" t="s">
        <v>155</v>
      </c>
      <c r="C19" s="316"/>
      <c r="D19" s="199" t="s">
        <v>22</v>
      </c>
      <c r="E19" s="191" t="s">
        <v>120</v>
      </c>
      <c r="F19" s="25" t="s">
        <v>34</v>
      </c>
      <c r="G19" s="43" t="s">
        <v>78</v>
      </c>
    </row>
    <row r="20" spans="2:7" ht="15" customHeight="1" x14ac:dyDescent="0.25">
      <c r="B20" s="14" t="str">
        <f>IF(Košilka!D8=data!Q5,Košilka!D9,Košilka!D10)</f>
        <v>DZ5</v>
      </c>
      <c r="C20" s="207">
        <f>IF(Košilka!D8=data!Q5,Košilka!E9,"")</f>
        <v>3</v>
      </c>
      <c r="D20" s="200" t="str">
        <f>IF(ISBLANK(Košilka!E45),"",IF(Košilka!B45=0,"",Košilka!E45))</f>
        <v/>
      </c>
      <c r="E20" s="193" t="str">
        <f>IF(D20="","",Košilka!$D$11*D20)</f>
        <v/>
      </c>
      <c r="F20" s="65" t="str">
        <f>IF(ISBLANK(Košilka!E45),"",IF(Košilka!B45=0,"",Košilka!F45))</f>
        <v/>
      </c>
      <c r="G20" s="146"/>
    </row>
    <row r="21" spans="2:7" ht="15" customHeight="1" x14ac:dyDescent="0.25">
      <c r="B21" s="328">
        <f>Košilka!D11*Košilka!D6</f>
        <v>28700</v>
      </c>
      <c r="C21" s="329"/>
      <c r="D21" s="201">
        <f>IF(ISBLANK(Košilka!B44),"",IF(Košilka!B44=0,"",Košilka!E44))</f>
        <v>0</v>
      </c>
      <c r="E21" s="193">
        <f>IF(D21="","",Košilka!$D$11*D21)</f>
        <v>0</v>
      </c>
      <c r="F21" s="66" t="str">
        <f>IF(ISBLANK(Košilka!E44),"",IF(Košilka!B44=0,"",Košilka!F44))</f>
        <v/>
      </c>
      <c r="G21" s="146"/>
    </row>
    <row r="22" spans="2:7" ht="15" customHeight="1" x14ac:dyDescent="0.25">
      <c r="B22" s="192"/>
      <c r="C22" s="208"/>
      <c r="D22" s="200" t="str">
        <f>IF(ISBLANK(Košilka!E46),"",Košilka!E46)</f>
        <v/>
      </c>
      <c r="E22" s="193" t="str">
        <f>IF(D22="","",Košilka!$D$11*D22)</f>
        <v/>
      </c>
      <c r="F22" s="65" t="str">
        <f>IF(ISBLANK(Košilka!E46),"",Košilka!F46)</f>
        <v/>
      </c>
      <c r="G22" s="146"/>
    </row>
    <row r="23" spans="2:7" ht="15" customHeight="1" thickBot="1" x14ac:dyDescent="0.3">
      <c r="B23" s="192"/>
      <c r="C23" s="208"/>
      <c r="D23" s="200" t="str">
        <f>IF(ISBLANK(Košilka!E47),"",Košilka!E47)</f>
        <v/>
      </c>
      <c r="E23" s="193" t="str">
        <f>IF(D23="","",Košilka!$D$11*D23)</f>
        <v/>
      </c>
      <c r="F23" s="65" t="str">
        <f>IF(ISBLANK(Košilka!E47),"",Košilka!F47)</f>
        <v/>
      </c>
      <c r="G23" s="146"/>
    </row>
    <row r="24" spans="2:7" ht="15" customHeight="1" x14ac:dyDescent="0.25">
      <c r="B24" s="4"/>
      <c r="C24" s="209"/>
      <c r="D24" s="202" t="str">
        <f>IF(ISBLANK(Košilka!B17),"",IF(Košilka!B17=0,"",Košilka!B17))</f>
        <v/>
      </c>
      <c r="E24" s="197" t="str">
        <f>IF(D24="","",Košilka!$D$11*D24)</f>
        <v/>
      </c>
      <c r="F24" s="182" t="str">
        <f>IF(ISBLANK(Košilka!B17),"",IF(Košilka!B17=0,"",IF(ISBLANK(Košilka!G17),"",Košilka!G17)))</f>
        <v/>
      </c>
      <c r="G24" s="183" t="str">
        <f>IF(ISBLANK(Košilka!C17),"",Košilka!C17)</f>
        <v/>
      </c>
    </row>
    <row r="25" spans="2:7" ht="15" customHeight="1" thickBot="1" x14ac:dyDescent="0.3">
      <c r="B25" s="4"/>
      <c r="C25" s="209"/>
      <c r="D25" s="203" t="str">
        <f>IF(ISBLANK(Košilka!B18),"",IF(Košilka!B18=0,"",Košilka!B18))</f>
        <v/>
      </c>
      <c r="E25" s="198" t="str">
        <f>IF(D25="","",Košilka!$D$11*D25)</f>
        <v/>
      </c>
      <c r="F25" s="184" t="str">
        <f>IF(ISBLANK(Košilka!B18),"",IF(Košilka!B18=0,"",IF(ISBLANK(Košilka!G18),"",Košilka!G18)))</f>
        <v/>
      </c>
      <c r="G25" s="185" t="str">
        <f>IF(ISBLANK(Košilka!C18),"",Košilka!C18)</f>
        <v/>
      </c>
    </row>
    <row r="26" spans="2:7" ht="15" customHeight="1" x14ac:dyDescent="0.25">
      <c r="B26" s="4"/>
      <c r="C26" s="209"/>
      <c r="D26" s="202" t="str">
        <f>IF(ISBLANK(Košilka!B24),"",IF(Košilka!B24=0,"",Košilka!B24))</f>
        <v/>
      </c>
      <c r="E26" s="197" t="str">
        <f>IF(D26="","",Košilka!$D$11*D26)</f>
        <v/>
      </c>
      <c r="F26" s="182" t="str">
        <f>IF(ISBLANK(Košilka!B24),"",IF(Košilka!B24=0,"",IF(ISBLANK(Košilka!G24),"",Košilka!G24)))</f>
        <v/>
      </c>
      <c r="G26" s="183" t="str">
        <f>IF(ISBLANK(Košilka!C24),"",Košilka!C24)</f>
        <v/>
      </c>
    </row>
    <row r="27" spans="2:7" ht="15" customHeight="1" thickBot="1" x14ac:dyDescent="0.3">
      <c r="B27" s="4"/>
      <c r="C27" s="209"/>
      <c r="D27" s="203" t="str">
        <f>IF(ISBLANK(Košilka!B25),"",IF(Košilka!B25=0,"",Košilka!B25))</f>
        <v/>
      </c>
      <c r="E27" s="198" t="str">
        <f>IF(D27="","",Košilka!$D$11*D27)</f>
        <v/>
      </c>
      <c r="F27" s="184" t="str">
        <f>IF(ISBLANK(Košilka!B25),"",IF(Košilka!B25=0,"",IF(ISBLANK(Košilka!G25),"",Košilka!G25)))</f>
        <v/>
      </c>
      <c r="G27" s="185" t="str">
        <f>IF(ISBLANK(Košilka!C25),"",Košilka!C25)</f>
        <v/>
      </c>
    </row>
    <row r="28" spans="2:7" ht="15" customHeight="1" x14ac:dyDescent="0.25">
      <c r="B28" s="4"/>
      <c r="C28" s="209"/>
      <c r="D28" s="200" t="str">
        <f>IF(ISBLANK(Košilka!B31),"",IF(Košilka!B31=0,"",Košilka!B31))</f>
        <v/>
      </c>
      <c r="E28" s="193" t="str">
        <f>IF(D28="","",Košilka!$D$11*D28)</f>
        <v/>
      </c>
      <c r="F28" s="65" t="str">
        <f>IF(ISBLANK(Košilka!B31),"",IF(Košilka!B31=0,"",IF(ISBLANK(Košilka!G31),"",Košilka!G31)))</f>
        <v/>
      </c>
      <c r="G28" s="146" t="str">
        <f>IF(ISBLANK(Košilka!C31),"",Košilka!C31)</f>
        <v/>
      </c>
    </row>
    <row r="29" spans="2:7" ht="15" customHeight="1" thickBot="1" x14ac:dyDescent="0.3">
      <c r="B29" s="4"/>
      <c r="C29" s="209"/>
      <c r="D29" s="204" t="str">
        <f>IF(ISBLANK(Košilka!B32),"",IF(Košilka!B32=0,"",Košilka!B32))</f>
        <v/>
      </c>
      <c r="E29" s="194" t="str">
        <f>IF(D29="","",Košilka!$D$11*D29)</f>
        <v/>
      </c>
      <c r="F29" s="180" t="str">
        <f>IF(ISBLANK(Košilka!B32),"",IF(Košilka!B32=0,"",IF(ISBLANK(Košilka!G32),"",Košilka!G32)))</f>
        <v/>
      </c>
      <c r="G29" s="181" t="str">
        <f>IF(ISBLANK(Košilka!C32),"",Košilka!C32)</f>
        <v/>
      </c>
    </row>
    <row r="30" spans="2:7" ht="15" customHeight="1" x14ac:dyDescent="0.25">
      <c r="B30" s="15"/>
      <c r="C30" s="210"/>
      <c r="D30" s="200" t="str">
        <f>IF(ISBLANK(Košilka!B33),"",IF(Košilka!B33=0,"",Košilka!B33))</f>
        <v/>
      </c>
      <c r="E30" s="193" t="str">
        <f>IF(D30="","",Košilka!$D$11*D30)</f>
        <v/>
      </c>
      <c r="F30" s="65" t="str">
        <f>IF(ISBLANK(Košilka!B33),"",IF(Košilka!B33=0,"",IF(ISBLANK(Košilka!G33),"",Košilka!G33)))</f>
        <v/>
      </c>
      <c r="G30" s="146" t="str">
        <f>IF(ISBLANK(Košilka!C33),"",Košilka!C33)</f>
        <v/>
      </c>
    </row>
    <row r="31" spans="2:7" ht="15" customHeight="1" thickBot="1" x14ac:dyDescent="0.3">
      <c r="B31" s="15"/>
      <c r="C31" s="210"/>
      <c r="D31" s="204" t="str">
        <f>IF(ISBLANK(Košilka!B34),"",IF(Košilka!B34=0,"",Košilka!B34))</f>
        <v/>
      </c>
      <c r="E31" s="193" t="str">
        <f>IF(D31="","",Košilka!$D$11*D31)</f>
        <v/>
      </c>
      <c r="F31" s="180" t="str">
        <f>IF(ISBLANK(Košilka!B34),"",IF(Košilka!B34=0,"",IF(ISBLANK(Košilka!G34),"",Košilka!G34)))</f>
        <v/>
      </c>
      <c r="G31" s="181" t="str">
        <f>IF(ISBLANK(Košilka!C34),"",Košilka!C34)</f>
        <v/>
      </c>
    </row>
    <row r="32" spans="2:7" ht="15" customHeight="1" thickBot="1" x14ac:dyDescent="0.3">
      <c r="B32" s="15"/>
      <c r="C32" s="210"/>
      <c r="D32" s="200" t="str">
        <f>IF(ISBLANK(Košilka!B35),"",IF(Košilka!B35=0,"",Košilka!B35))</f>
        <v/>
      </c>
      <c r="E32" s="195" t="str">
        <f>IF(D32="","",Košilka!$D$11*D32)</f>
        <v/>
      </c>
      <c r="F32" s="65" t="str">
        <f>IF(ISBLANK(Košilka!B35),"",IF(Košilka!B35=0,"",IF(ISBLANK(Košilka!G35),"",Košilka!G35)))</f>
        <v/>
      </c>
      <c r="G32" s="146" t="str">
        <f>IF(ISBLANK(Košilka!C35),"",Košilka!C35)</f>
        <v/>
      </c>
    </row>
    <row r="33" spans="2:8" ht="15" customHeight="1" thickBot="1" x14ac:dyDescent="0.3">
      <c r="B33" s="16"/>
      <c r="C33" s="211"/>
      <c r="D33" s="205" t="str">
        <f>IF(ISBLANK(Košilka!B36),"",IF(Košilka!B36=0,"",Košilka!B36))</f>
        <v/>
      </c>
      <c r="E33" s="196" t="str">
        <f>IF(D33="","",Košilka!$D$11*D33)</f>
        <v/>
      </c>
      <c r="F33" s="67" t="str">
        <f>IF(ISBLANK(Košilka!B36),"",IF(Košilka!B36=0,"",IF(ISBLANK(Košilka!G36),"",Košilka!G36)))</f>
        <v/>
      </c>
      <c r="G33" s="147" t="str">
        <f>IF(ISBLANK(Košilka!C36),"",Košilka!C36)</f>
        <v/>
      </c>
    </row>
    <row r="34" spans="2:8" ht="16.5" thickTop="1" thickBot="1" x14ac:dyDescent="0.3">
      <c r="B34" s="330" t="s">
        <v>82</v>
      </c>
      <c r="C34" s="331"/>
      <c r="D34" s="206">
        <f>SUM(D20:D33)</f>
        <v>0</v>
      </c>
      <c r="E34" s="45">
        <f>SUM(E20:E33)</f>
        <v>0</v>
      </c>
      <c r="F34" s="46"/>
      <c r="G34" s="47"/>
    </row>
    <row r="35" spans="2:8" ht="6.75" customHeight="1" x14ac:dyDescent="0.25"/>
    <row r="36" spans="2:8" x14ac:dyDescent="0.25">
      <c r="B36" s="17" t="s">
        <v>70</v>
      </c>
    </row>
    <row r="37" spans="2:8" x14ac:dyDescent="0.25">
      <c r="B37" s="302" t="s">
        <v>59</v>
      </c>
      <c r="C37" s="302"/>
      <c r="D37" s="9" t="str">
        <f>IF(ISBLANK(Košilka!$D$7),"",Košilka!$D$7)</f>
        <v/>
      </c>
    </row>
    <row r="38" spans="2:8" ht="6" customHeight="1" thickBot="1" x14ac:dyDescent="0.3"/>
    <row r="39" spans="2:8" x14ac:dyDescent="0.25">
      <c r="B39" s="342" t="s">
        <v>121</v>
      </c>
      <c r="C39" s="343"/>
      <c r="D39" s="343"/>
      <c r="E39" s="343"/>
      <c r="F39" s="343"/>
      <c r="G39" s="344"/>
    </row>
    <row r="40" spans="2:8" ht="15.75" thickBot="1" x14ac:dyDescent="0.3">
      <c r="B40" s="345" t="s">
        <v>32</v>
      </c>
      <c r="C40" s="325"/>
      <c r="D40" s="325" t="s">
        <v>34</v>
      </c>
      <c r="E40" s="325"/>
      <c r="F40" s="325"/>
      <c r="G40" s="75" t="s">
        <v>33</v>
      </c>
    </row>
    <row r="41" spans="2:8" x14ac:dyDescent="0.25">
      <c r="B41" s="321" t="str">
        <f>IF(ISBLANK(Košilka!E51),"",Košilka!E51)</f>
        <v/>
      </c>
      <c r="C41" s="322"/>
      <c r="D41" s="326" t="str">
        <f>IF(ISBLANK(Košilka!E51),"",Košilka!F51)</f>
        <v/>
      </c>
      <c r="E41" s="326"/>
      <c r="F41" s="326"/>
      <c r="G41" s="70" t="str">
        <f>IF(ISBLANK(Košilka!E51),"",Košilka!$E$50)</f>
        <v/>
      </c>
      <c r="H41" s="69"/>
    </row>
    <row r="42" spans="2:8" x14ac:dyDescent="0.25">
      <c r="B42" s="323" t="str">
        <f>IF(ISBLANK(Košilka!E52),"",Košilka!E52)</f>
        <v/>
      </c>
      <c r="C42" s="324"/>
      <c r="D42" s="327" t="str">
        <f>IF(ISBLANK(Košilka!E52),"",Košilka!F52)</f>
        <v/>
      </c>
      <c r="E42" s="327"/>
      <c r="F42" s="327"/>
      <c r="G42" s="74" t="str">
        <f>IF(ISBLANK(Košilka!E52),"",Košilka!$E$50)</f>
        <v/>
      </c>
      <c r="H42" s="69"/>
    </row>
    <row r="43" spans="2:8" x14ac:dyDescent="0.25">
      <c r="B43" s="323" t="str">
        <f>IF(ISBLANK(Košilka!E53),"",Košilka!E53)</f>
        <v/>
      </c>
      <c r="C43" s="324"/>
      <c r="D43" s="327" t="str">
        <f>IF(ISBLANK(Košilka!E53),"",Košilka!F53)</f>
        <v/>
      </c>
      <c r="E43" s="327"/>
      <c r="F43" s="327"/>
      <c r="G43" s="74" t="str">
        <f>IF(ISBLANK(Košilka!E53),"",Košilka!$E$50)</f>
        <v/>
      </c>
      <c r="H43" s="69"/>
    </row>
    <row r="44" spans="2:8" x14ac:dyDescent="0.25">
      <c r="B44" s="323" t="str">
        <f>IF(ISBLANK(Košilka!E54),"",Košilka!E54)</f>
        <v/>
      </c>
      <c r="C44" s="324"/>
      <c r="D44" s="327" t="str">
        <f>IF(ISBLANK(Košilka!E54),"",Košilka!F54)</f>
        <v/>
      </c>
      <c r="E44" s="327"/>
      <c r="F44" s="327"/>
      <c r="G44" s="74" t="str">
        <f>IF(ISBLANK(Košilka!E54),"",Košilka!$E$50)</f>
        <v/>
      </c>
      <c r="H44" s="69"/>
    </row>
    <row r="45" spans="2:8" ht="15.75" thickBot="1" x14ac:dyDescent="0.3">
      <c r="B45" s="338" t="s">
        <v>79</v>
      </c>
      <c r="C45" s="339"/>
      <c r="D45" s="339"/>
      <c r="E45" s="339"/>
      <c r="F45" s="340"/>
      <c r="G45" s="341"/>
    </row>
    <row r="46" spans="2:8" ht="76.5" customHeight="1" thickBot="1" x14ac:dyDescent="0.3">
      <c r="B46" s="332" t="str">
        <f>IF(ISBLANK(Košilka!D57),"",Košilka!D57)</f>
        <v/>
      </c>
      <c r="C46" s="333"/>
      <c r="D46" s="333"/>
      <c r="E46" s="333"/>
      <c r="F46" s="334"/>
      <c r="G46" s="335"/>
    </row>
    <row r="47" spans="2:8" ht="15.75" thickBot="1" x14ac:dyDescent="0.3">
      <c r="B47" s="265" t="s">
        <v>80</v>
      </c>
      <c r="C47" s="266"/>
      <c r="D47" s="266"/>
      <c r="E47" s="267"/>
      <c r="F47" s="186">
        <f>SUM(B41:C44)</f>
        <v>0</v>
      </c>
      <c r="G47" s="18"/>
    </row>
    <row r="48" spans="2:8" ht="11.25" customHeight="1" thickBot="1" x14ac:dyDescent="0.3">
      <c r="B48" s="24"/>
      <c r="C48" s="24"/>
      <c r="D48" s="24"/>
      <c r="E48" s="24"/>
      <c r="F48" s="24"/>
      <c r="G48" s="24"/>
    </row>
    <row r="49" spans="2:7" ht="31.5" customHeight="1" thickBot="1" x14ac:dyDescent="0.3">
      <c r="B49" s="284" t="str">
        <f>Košilka!B15</f>
        <v>Projekt (název a registrační číslo):</v>
      </c>
      <c r="C49" s="285"/>
      <c r="D49" s="281" t="str">
        <f>IF(ISBLANK(Košilka!D15),"",Košilka!D15)</f>
        <v/>
      </c>
      <c r="E49" s="282"/>
      <c r="F49" s="282"/>
      <c r="G49" s="283"/>
    </row>
    <row r="50" spans="2:7" x14ac:dyDescent="0.25">
      <c r="B50" s="336" t="s">
        <v>32</v>
      </c>
      <c r="C50" s="337"/>
      <c r="D50" s="337" t="s">
        <v>34</v>
      </c>
      <c r="E50" s="337"/>
      <c r="F50" s="50" t="s">
        <v>61</v>
      </c>
      <c r="G50" s="51" t="s">
        <v>33</v>
      </c>
    </row>
    <row r="51" spans="2:7" x14ac:dyDescent="0.25">
      <c r="B51" s="286" t="str">
        <f>IF(ISBLANK(Košilka!E17),"",Košilka!E17)</f>
        <v/>
      </c>
      <c r="C51" s="287"/>
      <c r="D51" s="272" t="str">
        <f>IF(ISBLANK(Košilka!E17),"",Košilka!G17)</f>
        <v/>
      </c>
      <c r="E51" s="272"/>
      <c r="F51" s="52" t="str">
        <f>IF(ISBLANK(Košilka!E17),"",Košilka!D17)</f>
        <v/>
      </c>
      <c r="G51" s="74" t="str">
        <f>IF(ISBLANK(Košilka!E17),"",Košilka!F17)</f>
        <v/>
      </c>
    </row>
    <row r="52" spans="2:7" ht="15.75" thickBot="1" x14ac:dyDescent="0.3">
      <c r="B52" s="270" t="str">
        <f>IF(ISBLANK(Košilka!E18),"",Košilka!E18)</f>
        <v/>
      </c>
      <c r="C52" s="271"/>
      <c r="D52" s="291" t="str">
        <f>IF(ISBLANK(Košilka!E18),"",Košilka!G18)</f>
        <v/>
      </c>
      <c r="E52" s="291"/>
      <c r="F52" s="57" t="str">
        <f>IF(ISBLANK(Košilka!E18),"",Košilka!D18)</f>
        <v/>
      </c>
      <c r="G52" s="145" t="str">
        <f>IF(ISBLANK(Košilka!E18),"",Košilka!F18)</f>
        <v/>
      </c>
    </row>
    <row r="53" spans="2:7" ht="15.75" thickBot="1" x14ac:dyDescent="0.3">
      <c r="B53" s="273" t="s">
        <v>79</v>
      </c>
      <c r="C53" s="274"/>
      <c r="D53" s="274"/>
      <c r="E53" s="274"/>
      <c r="F53" s="274"/>
      <c r="G53" s="275"/>
    </row>
    <row r="54" spans="2:7" ht="47.25" customHeight="1" thickBot="1" x14ac:dyDescent="0.3">
      <c r="B54" s="276" t="str">
        <f>IF(ISBLANK(Košilka!B20),"",Košilka!B20)</f>
        <v/>
      </c>
      <c r="C54" s="277"/>
      <c r="D54" s="277"/>
      <c r="E54" s="277"/>
      <c r="F54" s="277"/>
      <c r="G54" s="278"/>
    </row>
    <row r="55" spans="2:7" ht="11.25" customHeight="1" thickBot="1" x14ac:dyDescent="0.3">
      <c r="B55" s="24"/>
      <c r="C55" s="24"/>
      <c r="D55" s="24"/>
      <c r="E55" s="24"/>
      <c r="F55" s="24"/>
      <c r="G55" s="24"/>
    </row>
    <row r="56" spans="2:7" ht="31.5" customHeight="1" thickBot="1" x14ac:dyDescent="0.3">
      <c r="B56" s="284" t="str">
        <f>Košilka!B22</f>
        <v>Projekt (název a registrační číslo):</v>
      </c>
      <c r="C56" s="285"/>
      <c r="D56" s="281" t="str">
        <f>IF(ISBLANK(Košilka!D22),"",Košilka!D22)</f>
        <v/>
      </c>
      <c r="E56" s="282"/>
      <c r="F56" s="282"/>
      <c r="G56" s="283"/>
    </row>
    <row r="57" spans="2:7" ht="15.75" thickBot="1" x14ac:dyDescent="0.3">
      <c r="B57" s="290" t="s">
        <v>32</v>
      </c>
      <c r="C57" s="280"/>
      <c r="D57" s="280" t="s">
        <v>34</v>
      </c>
      <c r="E57" s="280"/>
      <c r="F57" s="48" t="s">
        <v>61</v>
      </c>
      <c r="G57" s="49" t="s">
        <v>33</v>
      </c>
    </row>
    <row r="58" spans="2:7" x14ac:dyDescent="0.25">
      <c r="B58" s="303" t="str">
        <f>IF(ISBLANK(Košilka!E24),"",Košilka!E24)</f>
        <v/>
      </c>
      <c r="C58" s="304"/>
      <c r="D58" s="269" t="str">
        <f>IF(ISBLANK(Košilka!E24),"",Košilka!G24)</f>
        <v/>
      </c>
      <c r="E58" s="269"/>
      <c r="F58" s="53" t="str">
        <f>IF(ISBLANK(Košilka!E24),"",Košilka!D24)</f>
        <v/>
      </c>
      <c r="G58" s="74" t="str">
        <f>IF(ISBLANK(Košilka!E24),"",Košilka!F24)</f>
        <v/>
      </c>
    </row>
    <row r="59" spans="2:7" ht="15.75" thickBot="1" x14ac:dyDescent="0.3">
      <c r="B59" s="270" t="str">
        <f>IF(ISBLANK(Košilka!E25),"",Košilka!E25)</f>
        <v/>
      </c>
      <c r="C59" s="271"/>
      <c r="D59" s="288" t="str">
        <f>IF(ISBLANK(Košilka!E25),"",Košilka!G25)</f>
        <v/>
      </c>
      <c r="E59" s="288"/>
      <c r="F59" s="57" t="str">
        <f>IF(ISBLANK(Košilka!E25),"",Košilka!D25)</f>
        <v/>
      </c>
      <c r="G59" s="144" t="str">
        <f>IF(ISBLANK(Košilka!E25),"",Košilka!F25)</f>
        <v/>
      </c>
    </row>
    <row r="60" spans="2:7" ht="15.75" thickBot="1" x14ac:dyDescent="0.3">
      <c r="B60" s="273" t="s">
        <v>79</v>
      </c>
      <c r="C60" s="274"/>
      <c r="D60" s="274"/>
      <c r="E60" s="274"/>
      <c r="F60" s="274"/>
      <c r="G60" s="275"/>
    </row>
    <row r="61" spans="2:7" ht="47.25" customHeight="1" thickBot="1" x14ac:dyDescent="0.3">
      <c r="B61" s="295" t="str">
        <f>IF(ISBLANK(Košilka!B27),"",Košilka!B27)</f>
        <v/>
      </c>
      <c r="C61" s="296"/>
      <c r="D61" s="296"/>
      <c r="E61" s="296"/>
      <c r="F61" s="296"/>
      <c r="G61" s="297"/>
    </row>
    <row r="62" spans="2:7" ht="9" customHeight="1" thickBot="1" x14ac:dyDescent="0.3">
      <c r="B62" s="24"/>
      <c r="C62" s="24"/>
      <c r="D62" s="24"/>
      <c r="E62" s="24"/>
      <c r="F62" s="24"/>
      <c r="G62" s="24"/>
    </row>
    <row r="63" spans="2:7" ht="31.5" customHeight="1" thickBot="1" x14ac:dyDescent="0.3">
      <c r="B63" s="284" t="str">
        <f>Košilka!B29</f>
        <v>Projekt (název a registrační číslo):</v>
      </c>
      <c r="C63" s="285"/>
      <c r="D63" s="292" t="str">
        <f>IF(ISBLANK(Košilka!D29),"",Košilka!D29)</f>
        <v/>
      </c>
      <c r="E63" s="293"/>
      <c r="F63" s="293"/>
      <c r="G63" s="294"/>
    </row>
    <row r="64" spans="2:7" ht="15.75" thickBot="1" x14ac:dyDescent="0.3">
      <c r="B64" s="290" t="s">
        <v>32</v>
      </c>
      <c r="C64" s="280"/>
      <c r="D64" s="280" t="s">
        <v>34</v>
      </c>
      <c r="E64" s="280"/>
      <c r="F64" s="48" t="s">
        <v>61</v>
      </c>
      <c r="G64" s="49" t="s">
        <v>33</v>
      </c>
    </row>
    <row r="65" spans="2:7" x14ac:dyDescent="0.25">
      <c r="B65" s="303" t="str">
        <f>IF(ISBLANK(Košilka!E31),"",Košilka!E31)</f>
        <v/>
      </c>
      <c r="C65" s="304"/>
      <c r="D65" s="279" t="str">
        <f>IF(ISBLANK(Košilka!E31),"",Košilka!G31)</f>
        <v/>
      </c>
      <c r="E65" s="279"/>
      <c r="F65" s="19" t="str">
        <f>IF(ISBLANK(Košilka!E31),"",Košilka!D31)</f>
        <v/>
      </c>
      <c r="G65" s="142" t="str">
        <f>IF(ISBLANK(Košilka!E31),"",Košilka!F31)</f>
        <v/>
      </c>
    </row>
    <row r="66" spans="2:7" x14ac:dyDescent="0.25">
      <c r="B66" s="286" t="str">
        <f>IF(ISBLANK(Košilka!E32),"",Košilka!E32)</f>
        <v/>
      </c>
      <c r="C66" s="287"/>
      <c r="D66" s="279" t="str">
        <f>IF(ISBLANK(Košilka!E32),"",Košilka!G32)</f>
        <v/>
      </c>
      <c r="E66" s="279"/>
      <c r="F66" s="20" t="str">
        <f>IF(ISBLANK(Košilka!E32),"",Košilka!D32)</f>
        <v/>
      </c>
      <c r="G66" s="142" t="str">
        <f>IF(ISBLANK(Košilka!E32),"",Košilka!F32)</f>
        <v/>
      </c>
    </row>
    <row r="67" spans="2:7" x14ac:dyDescent="0.25">
      <c r="B67" s="286" t="str">
        <f>IF(ISBLANK(Košilka!E33),"",Košilka!E33)</f>
        <v/>
      </c>
      <c r="C67" s="287"/>
      <c r="D67" s="279" t="str">
        <f>IF(ISBLANK(Košilka!E33),"",Košilka!G33)</f>
        <v/>
      </c>
      <c r="E67" s="279"/>
      <c r="F67" s="20" t="str">
        <f>IF(ISBLANK(Košilka!E33),"",Košilka!D33)</f>
        <v/>
      </c>
      <c r="G67" s="142" t="str">
        <f>IF(ISBLANK(Košilka!E33),"",Košilka!F33)</f>
        <v/>
      </c>
    </row>
    <row r="68" spans="2:7" x14ac:dyDescent="0.25">
      <c r="B68" s="286" t="str">
        <f>IF(ISBLANK(Košilka!E34),"",Košilka!E34)</f>
        <v/>
      </c>
      <c r="C68" s="287"/>
      <c r="D68" s="279" t="str">
        <f>IF(ISBLANK(Košilka!E34),"",Košilka!G34)</f>
        <v/>
      </c>
      <c r="E68" s="279"/>
      <c r="F68" s="20" t="str">
        <f>IF(ISBLANK(Košilka!E34),"",Košilka!D34)</f>
        <v/>
      </c>
      <c r="G68" s="142" t="str">
        <f>IF(ISBLANK(Košilka!E34),"",Košilka!F34)</f>
        <v/>
      </c>
    </row>
    <row r="69" spans="2:7" x14ac:dyDescent="0.25">
      <c r="B69" s="286" t="str">
        <f>IF(ISBLANK(Košilka!E35),"",Košilka!E35)</f>
        <v/>
      </c>
      <c r="C69" s="287"/>
      <c r="D69" s="279" t="str">
        <f>IF(ISBLANK(Košilka!E35),"",Košilka!G35)</f>
        <v/>
      </c>
      <c r="E69" s="279"/>
      <c r="F69" s="20" t="str">
        <f>IF(ISBLANK(Košilka!E35),"",Košilka!D35)</f>
        <v/>
      </c>
      <c r="G69" s="142" t="str">
        <f>IF(ISBLANK(Košilka!E35),"",Košilka!F35)</f>
        <v/>
      </c>
    </row>
    <row r="70" spans="2:7" ht="15.75" thickBot="1" x14ac:dyDescent="0.3">
      <c r="B70" s="270" t="str">
        <f>IF(ISBLANK(Košilka!E36),"",Košilka!E36)</f>
        <v/>
      </c>
      <c r="C70" s="271"/>
      <c r="D70" s="305" t="str">
        <f>IF(ISBLANK(Košilka!E36),"",Košilka!G36)</f>
        <v/>
      </c>
      <c r="E70" s="305"/>
      <c r="F70" s="58" t="str">
        <f>IF(ISBLANK(Košilka!E36),"",Košilka!D36)</f>
        <v/>
      </c>
      <c r="G70" s="143" t="str">
        <f>IF(ISBLANK(Košilka!E36),"",Košilka!F36)</f>
        <v/>
      </c>
    </row>
    <row r="71" spans="2:7" ht="15.75" thickBot="1" x14ac:dyDescent="0.3">
      <c r="B71" s="273" t="s">
        <v>79</v>
      </c>
      <c r="C71" s="274"/>
      <c r="D71" s="274"/>
      <c r="E71" s="274"/>
      <c r="F71" s="274"/>
      <c r="G71" s="275"/>
    </row>
    <row r="72" spans="2:7" ht="47.25" customHeight="1" thickBot="1" x14ac:dyDescent="0.3">
      <c r="B72" s="295" t="str">
        <f>IF(ISBLANK(Košilka!B38),"",Košilka!B38)</f>
        <v/>
      </c>
      <c r="C72" s="296"/>
      <c r="D72" s="296"/>
      <c r="E72" s="296"/>
      <c r="F72" s="296"/>
      <c r="G72" s="297"/>
    </row>
    <row r="73" spans="2:7" ht="11.25" customHeight="1" thickBot="1" x14ac:dyDescent="0.3"/>
    <row r="74" spans="2:7" ht="14.25" customHeight="1" thickBot="1" x14ac:dyDescent="0.3">
      <c r="B74" s="298" t="s">
        <v>40</v>
      </c>
      <c r="C74" s="299"/>
      <c r="D74" s="299"/>
      <c r="E74" s="21">
        <f>SUM(B41:C44,B51:C52,B58:C59,B65:C70)</f>
        <v>0</v>
      </c>
      <c r="F74" s="22"/>
    </row>
    <row r="75" spans="2:7" ht="12.75" customHeight="1" x14ac:dyDescent="0.25">
      <c r="B75" s="23"/>
      <c r="C75" s="23"/>
      <c r="D75" s="23"/>
      <c r="E75" s="22"/>
      <c r="F75" s="22"/>
    </row>
    <row r="76" spans="2:7" x14ac:dyDescent="0.25">
      <c r="B76" s="17" t="s">
        <v>35</v>
      </c>
    </row>
    <row r="77" spans="2:7" x14ac:dyDescent="0.25">
      <c r="B77" s="302" t="s">
        <v>59</v>
      </c>
      <c r="C77" s="302"/>
      <c r="D77" s="9" t="str">
        <f>IF(ISBLANK(Košilka!$D$7),"",Košilka!$D$7)</f>
        <v/>
      </c>
    </row>
    <row r="78" spans="2:7" ht="11.25" customHeight="1" thickBot="1" x14ac:dyDescent="0.3"/>
    <row r="79" spans="2:7" s="13" customFormat="1" ht="44.25" customHeight="1" thickBot="1" x14ac:dyDescent="0.3">
      <c r="B79" s="312" t="s">
        <v>36</v>
      </c>
      <c r="C79" s="313"/>
      <c r="D79" s="314"/>
      <c r="E79" s="28" t="s">
        <v>37</v>
      </c>
      <c r="F79" s="300" t="s">
        <v>34</v>
      </c>
      <c r="G79" s="301"/>
    </row>
    <row r="80" spans="2:7" ht="20.25" customHeight="1" thickBot="1" x14ac:dyDescent="0.3">
      <c r="B80" s="307" t="str">
        <f>IF(ISBLANK(Košilka!B61),"",Košilka!B61)</f>
        <v/>
      </c>
      <c r="C80" s="308"/>
      <c r="D80" s="309"/>
      <c r="E80" s="6" t="str">
        <f>IF(ISBLANK(Košilka!D61),"",Košilka!D61)</f>
        <v/>
      </c>
      <c r="F80" s="310" t="str">
        <f>IF(ISBLANK(Košilka!E61),"",Košilka!E61)</f>
        <v/>
      </c>
      <c r="G80" s="311"/>
    </row>
    <row r="81" spans="2:8" ht="11.25" customHeight="1" x14ac:dyDescent="0.25"/>
    <row r="82" spans="2:8" x14ac:dyDescent="0.25">
      <c r="B82" s="8" t="s">
        <v>122</v>
      </c>
      <c r="C82" s="268" t="str">
        <f>IF(ISBLANK(Košilka!C63),"",Košilka!C63)</f>
        <v/>
      </c>
      <c r="D82" s="268"/>
      <c r="E82" s="268"/>
      <c r="F82" s="268"/>
      <c r="G82" s="268"/>
    </row>
    <row r="83" spans="2:8" ht="27" customHeight="1" x14ac:dyDescent="0.25"/>
    <row r="84" spans="2:8" ht="27" customHeight="1" x14ac:dyDescent="0.25">
      <c r="B84" s="306"/>
      <c r="C84" s="306"/>
      <c r="D84" s="306"/>
      <c r="G84" s="44"/>
    </row>
    <row r="85" spans="2:8" x14ac:dyDescent="0.25">
      <c r="B85" s="289" t="s">
        <v>107</v>
      </c>
      <c r="C85" s="289"/>
      <c r="D85" s="289"/>
      <c r="E85" s="24"/>
      <c r="F85" s="289">
        <f>Košilka!D5</f>
        <v>0</v>
      </c>
      <c r="G85" s="289"/>
      <c r="H85" s="71"/>
    </row>
    <row r="86" spans="2:8" x14ac:dyDescent="0.25">
      <c r="B86" s="24"/>
      <c r="C86" s="24"/>
      <c r="D86" s="24"/>
      <c r="E86" s="24"/>
      <c r="F86" s="289" t="str">
        <f>Košilka!G5</f>
        <v>děkan</v>
      </c>
      <c r="G86" s="289"/>
      <c r="H86" s="71"/>
    </row>
    <row r="87" spans="2:8" x14ac:dyDescent="0.25">
      <c r="F87" s="289" t="s">
        <v>38</v>
      </c>
      <c r="G87" s="289"/>
      <c r="H87" s="71"/>
    </row>
  </sheetData>
  <sheetProtection algorithmName="SHA-512" hashValue="ZQN92nELANQLc9Oe22pFbuVb9Q7QbMRE/MqD9+gln1PQjOFkfnaZkkD4AUV4AjCYPRxr/hUnTSUv5rMuBfH2bA==" saltValue="XgYODHxWuX5b9y27jWXXKQ==" spinCount="100000" sheet="1" objects="1" scenarios="1"/>
  <mergeCells count="85">
    <mergeCell ref="B21:C21"/>
    <mergeCell ref="B34:C34"/>
    <mergeCell ref="B15:G15"/>
    <mergeCell ref="B58:C58"/>
    <mergeCell ref="B42:C42"/>
    <mergeCell ref="B44:C44"/>
    <mergeCell ref="D42:F42"/>
    <mergeCell ref="D44:F44"/>
    <mergeCell ref="B46:G46"/>
    <mergeCell ref="B50:C50"/>
    <mergeCell ref="D50:E50"/>
    <mergeCell ref="B49:C49"/>
    <mergeCell ref="B37:C37"/>
    <mergeCell ref="B45:G45"/>
    <mergeCell ref="B39:G39"/>
    <mergeCell ref="B40:C40"/>
    <mergeCell ref="B41:C41"/>
    <mergeCell ref="B43:C43"/>
    <mergeCell ref="D40:F40"/>
    <mergeCell ref="D41:F41"/>
    <mergeCell ref="D43:F43"/>
    <mergeCell ref="B1:G1"/>
    <mergeCell ref="B2:G2"/>
    <mergeCell ref="B3:G3"/>
    <mergeCell ref="B5:D5"/>
    <mergeCell ref="B6:D6"/>
    <mergeCell ref="B17:G17"/>
    <mergeCell ref="B19:C19"/>
    <mergeCell ref="B16:C16"/>
    <mergeCell ref="D12:G12"/>
    <mergeCell ref="B8:G8"/>
    <mergeCell ref="B10:C10"/>
    <mergeCell ref="B11:C11"/>
    <mergeCell ref="D10:G10"/>
    <mergeCell ref="D11:G11"/>
    <mergeCell ref="A12:C12"/>
    <mergeCell ref="A13:C13"/>
    <mergeCell ref="D13:G13"/>
    <mergeCell ref="B84:D84"/>
    <mergeCell ref="B85:D85"/>
    <mergeCell ref="B80:D80"/>
    <mergeCell ref="F80:G80"/>
    <mergeCell ref="B79:D79"/>
    <mergeCell ref="F85:G85"/>
    <mergeCell ref="B67:C67"/>
    <mergeCell ref="D67:E67"/>
    <mergeCell ref="B77:C77"/>
    <mergeCell ref="B65:C65"/>
    <mergeCell ref="B70:C70"/>
    <mergeCell ref="D70:E70"/>
    <mergeCell ref="B68:C68"/>
    <mergeCell ref="D68:E68"/>
    <mergeCell ref="B69:C69"/>
    <mergeCell ref="F86:G86"/>
    <mergeCell ref="F87:G87"/>
    <mergeCell ref="B64:C64"/>
    <mergeCell ref="D52:E52"/>
    <mergeCell ref="D63:G63"/>
    <mergeCell ref="B60:G60"/>
    <mergeCell ref="B61:G61"/>
    <mergeCell ref="B63:C63"/>
    <mergeCell ref="D56:G56"/>
    <mergeCell ref="B57:C57"/>
    <mergeCell ref="D57:E57"/>
    <mergeCell ref="B74:D74"/>
    <mergeCell ref="F79:G79"/>
    <mergeCell ref="D65:E65"/>
    <mergeCell ref="B71:G71"/>
    <mergeCell ref="B72:G72"/>
    <mergeCell ref="B47:E47"/>
    <mergeCell ref="C82:G82"/>
    <mergeCell ref="D58:E58"/>
    <mergeCell ref="B52:C52"/>
    <mergeCell ref="D51:E51"/>
    <mergeCell ref="B53:G53"/>
    <mergeCell ref="B54:G54"/>
    <mergeCell ref="D69:E69"/>
    <mergeCell ref="D64:E64"/>
    <mergeCell ref="D49:G49"/>
    <mergeCell ref="B56:C56"/>
    <mergeCell ref="B51:C51"/>
    <mergeCell ref="B59:C59"/>
    <mergeCell ref="D59:E59"/>
    <mergeCell ref="B66:C66"/>
    <mergeCell ref="D66:E66"/>
  </mergeCells>
  <conditionalFormatting sqref="D34">
    <cfRule type="cellIs" dxfId="0" priority="1" operator="greaterThan">
      <formula>$D$12</formula>
    </cfRule>
  </conditionalFormatting>
  <pageMargins left="0.23622047244094491" right="0.23622047244094491" top="0.62992125984251968" bottom="0.62992125984251968" header="0.31496062992125984" footer="0.31496062992125984"/>
  <pageSetup paperSize="9" orientation="portrait"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C902-E8B6-4A0B-8550-CC63BC4F8FF5}">
  <sheetPr>
    <tabColor rgb="FFFFFF00"/>
  </sheetPr>
  <dimension ref="A1:K31"/>
  <sheetViews>
    <sheetView showGridLines="0" workbookViewId="0">
      <selection activeCell="C12" sqref="C12:H12"/>
    </sheetView>
  </sheetViews>
  <sheetFormatPr defaultRowHeight="15" x14ac:dyDescent="0.25"/>
  <cols>
    <col min="1" max="1" width="4.5703125" style="8" customWidth="1"/>
    <col min="2" max="2" width="11.28515625" style="8" customWidth="1"/>
    <col min="3" max="3" width="8.140625" style="8" customWidth="1"/>
    <col min="4" max="4" width="14.42578125" style="8" customWidth="1"/>
    <col min="5" max="5" width="11.42578125" style="8" customWidth="1"/>
    <col min="6" max="6" width="14.42578125" style="8" customWidth="1"/>
    <col min="7" max="11" width="9.140625" style="8"/>
  </cols>
  <sheetData>
    <row r="1" spans="2:9" x14ac:dyDescent="0.25">
      <c r="B1" s="320" t="s">
        <v>13</v>
      </c>
      <c r="C1" s="320"/>
      <c r="D1" s="320"/>
      <c r="E1" s="320"/>
      <c r="F1" s="320"/>
    </row>
    <row r="2" spans="2:9" x14ac:dyDescent="0.25">
      <c r="B2" s="320" t="s">
        <v>14</v>
      </c>
      <c r="C2" s="320"/>
      <c r="D2" s="320"/>
      <c r="E2" s="320"/>
      <c r="F2" s="320"/>
    </row>
    <row r="3" spans="2:9" x14ac:dyDescent="0.25">
      <c r="B3" s="320" t="s">
        <v>15</v>
      </c>
      <c r="C3" s="320"/>
      <c r="D3" s="320"/>
      <c r="E3" s="320"/>
      <c r="F3" s="320"/>
    </row>
    <row r="4" spans="2:9" x14ac:dyDescent="0.25">
      <c r="B4" s="60"/>
      <c r="C4" s="60"/>
      <c r="D4" s="60"/>
      <c r="E4" s="60"/>
      <c r="F4" s="60"/>
    </row>
    <row r="5" spans="2:9" x14ac:dyDescent="0.25">
      <c r="B5" s="59" t="s">
        <v>111</v>
      </c>
      <c r="C5" s="349"/>
      <c r="D5" s="349"/>
      <c r="F5" s="18"/>
      <c r="G5" s="12" t="s">
        <v>41</v>
      </c>
      <c r="H5" s="350"/>
      <c r="I5" s="350"/>
    </row>
    <row r="6" spans="2:9" ht="27" customHeight="1" x14ac:dyDescent="0.25">
      <c r="B6" s="7"/>
      <c r="C6" s="7"/>
      <c r="D6" s="7"/>
      <c r="E6" s="7"/>
      <c r="F6" s="7"/>
    </row>
    <row r="7" spans="2:9" ht="18.75" x14ac:dyDescent="0.3">
      <c r="B7" s="347" t="s">
        <v>42</v>
      </c>
      <c r="C7" s="347"/>
      <c r="D7" s="347"/>
      <c r="E7" s="347"/>
      <c r="F7" s="36"/>
    </row>
    <row r="8" spans="2:9" ht="22.5" customHeight="1" x14ac:dyDescent="0.25">
      <c r="B8" s="7"/>
      <c r="C8" s="7"/>
      <c r="D8" s="7"/>
      <c r="E8" s="7"/>
      <c r="F8" s="7"/>
    </row>
    <row r="9" spans="2:9" ht="18.75" x14ac:dyDescent="0.3">
      <c r="B9" s="348" t="s">
        <v>43</v>
      </c>
      <c r="C9" s="348"/>
      <c r="D9" s="348"/>
      <c r="E9" s="348"/>
      <c r="F9" s="348"/>
    </row>
    <row r="10" spans="2:9" ht="27.75" customHeight="1" x14ac:dyDescent="0.25">
      <c r="B10" s="7"/>
      <c r="C10" s="7"/>
      <c r="D10" s="7"/>
      <c r="E10" s="7"/>
      <c r="F10" s="7"/>
    </row>
    <row r="11" spans="2:9" ht="11.25" customHeight="1" x14ac:dyDescent="0.25"/>
    <row r="12" spans="2:9" x14ac:dyDescent="0.25">
      <c r="B12" s="8" t="s">
        <v>19</v>
      </c>
      <c r="C12" s="346" t="str">
        <f>'Navrh na zarazeni zamestnance'!D10</f>
        <v/>
      </c>
      <c r="D12" s="346"/>
      <c r="E12" s="346"/>
      <c r="F12" s="346"/>
      <c r="G12" s="346"/>
      <c r="H12" s="346"/>
    </row>
    <row r="13" spans="2:9" x14ac:dyDescent="0.25">
      <c r="B13" s="8" t="s">
        <v>20</v>
      </c>
      <c r="C13" s="319" t="str">
        <f>'Navrh na zarazeni zamestnance'!D11</f>
        <v/>
      </c>
      <c r="D13" s="319"/>
      <c r="E13" s="319"/>
      <c r="F13" s="319"/>
    </row>
    <row r="14" spans="2:9" x14ac:dyDescent="0.25">
      <c r="B14" s="42" t="s">
        <v>49</v>
      </c>
      <c r="C14" s="317" t="str">
        <f>Košilka!D4</f>
        <v>Fakulta aplikované informatiky</v>
      </c>
      <c r="D14" s="317"/>
      <c r="E14" s="317"/>
      <c r="F14" s="41"/>
    </row>
    <row r="15" spans="2:9" ht="33.75" customHeight="1" x14ac:dyDescent="0.25"/>
    <row r="16" spans="2:9" ht="15.75" hidden="1" customHeight="1" x14ac:dyDescent="0.25">
      <c r="B16" s="5" t="e" cm="1">
        <f t="array" ref="B16:C16">'Navrh na zarazeni zamestnance'!B41:C41+'Navrh na zarazeni zamestnance'!B43:C43</f>
        <v>#VALUE!</v>
      </c>
      <c r="C16" s="8">
        <v>0</v>
      </c>
    </row>
    <row r="17" spans="2:9" x14ac:dyDescent="0.25">
      <c r="B17" s="319" t="str">
        <f>"S účinností od "&amp;TEXT(Košilka!D7,"d. m. rrrr")&amp;" je výše osobního ohodnocení "&amp;TEXT('Navrh na zarazeni zamestnance'!F47,"# ###")&amp;" Kč měsíčně."</f>
        <v>S účinností od 0. 1. 1900 je výše osobního ohodnocení  Kč měsíčně.</v>
      </c>
      <c r="C17" s="319"/>
      <c r="D17" s="319"/>
      <c r="E17" s="319"/>
      <c r="F17" s="319"/>
      <c r="G17" s="319"/>
    </row>
    <row r="18" spans="2:9" ht="29.25" customHeight="1" x14ac:dyDescent="0.25"/>
    <row r="19" spans="2:9" x14ac:dyDescent="0.25">
      <c r="B19" s="320" t="s">
        <v>63</v>
      </c>
      <c r="C19" s="320"/>
      <c r="D19" s="320"/>
      <c r="E19" s="72">
        <f>Košilka!E50</f>
        <v>0</v>
      </c>
      <c r="F19" s="7"/>
      <c r="G19" s="7"/>
    </row>
    <row r="20" spans="2:9" x14ac:dyDescent="0.25">
      <c r="B20" s="7" t="s">
        <v>116</v>
      </c>
      <c r="C20" s="7" t="s">
        <v>114</v>
      </c>
      <c r="D20" s="60" t="s">
        <v>117</v>
      </c>
      <c r="E20" s="7"/>
      <c r="F20" s="7"/>
      <c r="G20" s="7"/>
    </row>
    <row r="21" spans="2:9" ht="112.5" customHeight="1" x14ac:dyDescent="0.25">
      <c r="B21" s="351" t="str">
        <f>'Navrh na zarazeni zamestnance'!B46</f>
        <v/>
      </c>
      <c r="C21" s="351"/>
      <c r="D21" s="351"/>
      <c r="E21" s="351"/>
      <c r="F21" s="351"/>
      <c r="G21" s="351"/>
      <c r="H21" s="351"/>
      <c r="I21" s="351"/>
    </row>
    <row r="25" spans="2:9" x14ac:dyDescent="0.25">
      <c r="F25" s="352"/>
      <c r="G25" s="352"/>
    </row>
    <row r="26" spans="2:9" x14ac:dyDescent="0.25">
      <c r="E26" s="71"/>
      <c r="F26" s="289">
        <f>'Navrh na zarazeni zamestnance'!$F$85</f>
        <v>0</v>
      </c>
      <c r="G26" s="289"/>
      <c r="H26" s="289"/>
      <c r="I26" s="289"/>
    </row>
    <row r="27" spans="2:9" x14ac:dyDescent="0.25">
      <c r="E27" s="71"/>
      <c r="F27" s="289" t="str">
        <f>Košilka!$G$5</f>
        <v>děkan</v>
      </c>
      <c r="G27" s="289"/>
      <c r="H27" s="289"/>
      <c r="I27" s="289"/>
    </row>
    <row r="28" spans="2:9" x14ac:dyDescent="0.25">
      <c r="E28" s="71"/>
      <c r="F28" s="289" t="s">
        <v>44</v>
      </c>
      <c r="G28" s="289"/>
      <c r="H28" s="289"/>
      <c r="I28" s="289"/>
    </row>
    <row r="30" spans="2:9" x14ac:dyDescent="0.25">
      <c r="B30" s="37" t="s">
        <v>45</v>
      </c>
      <c r="C30" s="353"/>
      <c r="D30" s="353"/>
    </row>
    <row r="31" spans="2:9" x14ac:dyDescent="0.25">
      <c r="B31" s="37"/>
      <c r="C31" s="354" t="s">
        <v>46</v>
      </c>
      <c r="D31" s="354"/>
    </row>
  </sheetData>
  <sheetProtection algorithmName="SHA-512" hashValue="cW1KMvgOL9yrUeSmNXwzTau/JATcrsq6G6r9xNGcB1nSQsoLlgvHUu2DhVuEtZzf3oFNVMNmi7ytMiCBTRfE4g==" saltValue="wBMcU2hlMw4C+SljLv42qQ==" spinCount="100000" sheet="1" objects="1" scenarios="1"/>
  <mergeCells count="19">
    <mergeCell ref="F25:G25"/>
    <mergeCell ref="C30:D30"/>
    <mergeCell ref="C31:D31"/>
    <mergeCell ref="F26:I26"/>
    <mergeCell ref="F27:I27"/>
    <mergeCell ref="F28:I28"/>
    <mergeCell ref="C13:F13"/>
    <mergeCell ref="B17:G17"/>
    <mergeCell ref="C14:E14"/>
    <mergeCell ref="B19:D19"/>
    <mergeCell ref="B21:I21"/>
    <mergeCell ref="C12:H12"/>
    <mergeCell ref="B1:F1"/>
    <mergeCell ref="B2:F2"/>
    <mergeCell ref="B3:F3"/>
    <mergeCell ref="B7:E7"/>
    <mergeCell ref="B9:F9"/>
    <mergeCell ref="C5:D5"/>
    <mergeCell ref="H5:I5"/>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26E5A1-A093-4EC3-BE7C-4C717AB2230F}">
          <x14:formula1>
            <xm:f>data!$Q$8:$Q$10</xm:f>
          </x14:formula1>
          <xm:sqref>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DC015-600C-4B63-992E-6AFA0D25040B}">
  <sheetPr>
    <tabColor rgb="FFFFFF00"/>
  </sheetPr>
  <dimension ref="A1:K39"/>
  <sheetViews>
    <sheetView showGridLines="0" topLeftCell="B1" workbookViewId="0">
      <selection activeCell="D5" sqref="D5:E5"/>
    </sheetView>
  </sheetViews>
  <sheetFormatPr defaultRowHeight="15" x14ac:dyDescent="0.25"/>
  <cols>
    <col min="1" max="1" width="4.140625" style="8" hidden="1" customWidth="1"/>
    <col min="2" max="2" width="4.140625" style="8" customWidth="1"/>
    <col min="3" max="3" width="11.140625" style="8" customWidth="1"/>
    <col min="4" max="4" width="8.140625" style="8" customWidth="1"/>
    <col min="5" max="5" width="11" style="8" customWidth="1"/>
    <col min="6" max="6" width="13.5703125" style="8" customWidth="1"/>
    <col min="7" max="7" width="14.42578125" style="8" customWidth="1"/>
    <col min="8" max="8" width="6.5703125" style="8" customWidth="1"/>
    <col min="9" max="10" width="9.140625" style="8"/>
  </cols>
  <sheetData>
    <row r="1" spans="3:10" x14ac:dyDescent="0.25">
      <c r="C1" s="320" t="s">
        <v>13</v>
      </c>
      <c r="D1" s="320"/>
      <c r="E1" s="320"/>
      <c r="F1" s="320"/>
      <c r="G1" s="320"/>
    </row>
    <row r="2" spans="3:10" x14ac:dyDescent="0.25">
      <c r="C2" s="320" t="s">
        <v>14</v>
      </c>
      <c r="D2" s="320"/>
      <c r="E2" s="320"/>
      <c r="F2" s="320"/>
      <c r="G2" s="320"/>
    </row>
    <row r="3" spans="3:10" x14ac:dyDescent="0.25">
      <c r="C3" s="320" t="s">
        <v>15</v>
      </c>
      <c r="D3" s="320"/>
      <c r="E3" s="320"/>
      <c r="F3" s="320"/>
      <c r="G3" s="320"/>
    </row>
    <row r="4" spans="3:10" x14ac:dyDescent="0.25">
      <c r="C4" s="60"/>
      <c r="D4" s="60"/>
      <c r="E4" s="60"/>
      <c r="F4" s="60"/>
      <c r="G4" s="60"/>
    </row>
    <row r="5" spans="3:10" x14ac:dyDescent="0.25">
      <c r="C5" s="59" t="s">
        <v>111</v>
      </c>
      <c r="D5" s="349"/>
      <c r="E5" s="349"/>
      <c r="G5" s="18"/>
      <c r="H5" s="12" t="s">
        <v>41</v>
      </c>
      <c r="I5" s="350"/>
      <c r="J5" s="350"/>
    </row>
    <row r="6" spans="3:10" ht="27" customHeight="1" x14ac:dyDescent="0.25">
      <c r="C6" s="7"/>
      <c r="D6" s="7"/>
      <c r="E6" s="7"/>
      <c r="F6" s="7"/>
      <c r="G6" s="7"/>
    </row>
    <row r="7" spans="3:10" ht="18.75" x14ac:dyDescent="0.3">
      <c r="C7" s="348" t="s">
        <v>42</v>
      </c>
      <c r="D7" s="348"/>
      <c r="E7" s="348"/>
      <c r="F7" s="348"/>
      <c r="G7" s="348"/>
      <c r="H7" s="348"/>
      <c r="I7" s="348"/>
      <c r="J7" s="348"/>
    </row>
    <row r="8" spans="3:10" ht="22.5" customHeight="1" x14ac:dyDescent="0.25">
      <c r="C8" s="7"/>
      <c r="D8" s="7"/>
      <c r="E8" s="7"/>
      <c r="F8" s="7"/>
      <c r="G8" s="7"/>
    </row>
    <row r="9" spans="3:10" ht="18.75" x14ac:dyDescent="0.3">
      <c r="C9" s="348" t="s">
        <v>43</v>
      </c>
      <c r="D9" s="348"/>
      <c r="E9" s="348"/>
      <c r="F9" s="348"/>
      <c r="G9" s="348"/>
      <c r="H9" s="348"/>
      <c r="I9" s="348"/>
      <c r="J9" s="348"/>
    </row>
    <row r="10" spans="3:10" ht="27.75" customHeight="1" x14ac:dyDescent="0.25">
      <c r="C10" s="7"/>
      <c r="D10" s="7"/>
      <c r="E10" s="7"/>
      <c r="F10" s="7"/>
      <c r="G10" s="7"/>
    </row>
    <row r="11" spans="3:10" ht="11.25" customHeight="1" x14ac:dyDescent="0.25"/>
    <row r="12" spans="3:10" x14ac:dyDescent="0.25">
      <c r="C12" s="60" t="s">
        <v>19</v>
      </c>
      <c r="D12" s="355" t="str">
        <f>'Navrh na zarazeni zamestnance'!D10</f>
        <v/>
      </c>
      <c r="E12" s="355"/>
      <c r="F12" s="355"/>
      <c r="G12" s="355"/>
      <c r="H12" s="355"/>
      <c r="I12" s="355"/>
      <c r="J12" s="355"/>
    </row>
    <row r="13" spans="3:10" x14ac:dyDescent="0.25">
      <c r="C13" s="60" t="s">
        <v>20</v>
      </c>
      <c r="D13" s="355" t="str">
        <f>'Navrh na zarazeni zamestnance'!D11</f>
        <v/>
      </c>
      <c r="E13" s="355"/>
      <c r="F13" s="355"/>
      <c r="G13" s="355"/>
      <c r="H13" s="17"/>
    </row>
    <row r="14" spans="3:10" x14ac:dyDescent="0.25">
      <c r="C14" s="60" t="s">
        <v>49</v>
      </c>
      <c r="D14" s="317" t="str">
        <f>Košilka!D4</f>
        <v>Fakulta aplikované informatiky</v>
      </c>
      <c r="E14" s="317"/>
      <c r="F14" s="317"/>
      <c r="G14" s="62"/>
      <c r="H14" s="17"/>
    </row>
    <row r="15" spans="3:10" ht="45" customHeight="1" x14ac:dyDescent="0.25">
      <c r="C15" s="63" t="s">
        <v>60</v>
      </c>
      <c r="D15" s="357" t="str">
        <f>IF(ISBLANK(Košilka!D15),"",Košilka!D15)</f>
        <v/>
      </c>
      <c r="E15" s="357"/>
      <c r="F15" s="357"/>
      <c r="G15" s="357"/>
      <c r="H15" s="357"/>
      <c r="I15" s="357"/>
      <c r="J15" s="357"/>
    </row>
    <row r="16" spans="3:10" ht="11.25" customHeight="1" x14ac:dyDescent="0.25">
      <c r="D16" s="17"/>
      <c r="E16" s="17"/>
      <c r="F16" s="17"/>
      <c r="G16" s="17"/>
      <c r="H16" s="17"/>
    </row>
    <row r="17" spans="3:10" ht="33.75" customHeight="1" x14ac:dyDescent="0.25"/>
    <row r="18" spans="3:10" s="17" customFormat="1" ht="14.25" x14ac:dyDescent="0.2">
      <c r="C18" s="17" t="str">
        <f>"S účinností od "&amp;TEXT(Košilka!D7,"d. m. rrrr")&amp;" je výše osobního ohodnocení "&amp;TEXT((Košilka!E17+Košilka!E18),"# ###")&amp;" Kč měsíčně."</f>
        <v>S účinností od 0. 1. 1900 je výše osobního ohodnocení  Kč měsíčně.</v>
      </c>
    </row>
    <row r="19" spans="3:10" x14ac:dyDescent="0.25">
      <c r="C19" s="8" t="s">
        <v>62</v>
      </c>
      <c r="D19" s="356">
        <f>Košilka!D17</f>
        <v>0</v>
      </c>
      <c r="E19" s="356"/>
      <c r="F19" s="7"/>
      <c r="G19" s="5"/>
    </row>
    <row r="20" spans="3:10" x14ac:dyDescent="0.25">
      <c r="C20" s="320" t="s">
        <v>63</v>
      </c>
      <c r="D20" s="320"/>
      <c r="E20" s="320"/>
      <c r="F20" s="26" t="str">
        <f>IF(ISBLANK(Košilka!F17),IF(ISBLANK(Košilka!F18),"",Košilka!F18),Košilka!F17)</f>
        <v/>
      </c>
      <c r="G20" s="5"/>
    </row>
    <row r="21" spans="3:10" x14ac:dyDescent="0.25">
      <c r="F21" s="30"/>
      <c r="G21" s="5"/>
    </row>
    <row r="22" spans="3:10" x14ac:dyDescent="0.25">
      <c r="C22" s="17"/>
    </row>
    <row r="23" spans="3:10" x14ac:dyDescent="0.25">
      <c r="C23" s="73"/>
      <c r="D23" s="38"/>
      <c r="E23" s="7"/>
      <c r="F23" s="7"/>
      <c r="G23" s="5"/>
    </row>
    <row r="24" spans="3:10" x14ac:dyDescent="0.25">
      <c r="C24" s="320"/>
      <c r="D24" s="320"/>
      <c r="E24" s="320"/>
      <c r="F24" s="26"/>
      <c r="G24" s="5"/>
    </row>
    <row r="25" spans="3:10" x14ac:dyDescent="0.25">
      <c r="F25" s="30"/>
      <c r="G25" s="5"/>
    </row>
    <row r="26" spans="3:10" x14ac:dyDescent="0.25">
      <c r="F26" s="30"/>
      <c r="G26" s="5"/>
    </row>
    <row r="27" spans="3:10" ht="29.25" customHeight="1" x14ac:dyDescent="0.25"/>
    <row r="28" spans="3:10" x14ac:dyDescent="0.25">
      <c r="C28" s="60" t="s">
        <v>116</v>
      </c>
      <c r="D28" s="60" t="s">
        <v>114</v>
      </c>
      <c r="E28" s="60" t="s">
        <v>117</v>
      </c>
      <c r="F28" s="7"/>
      <c r="G28" s="7"/>
      <c r="H28" s="7"/>
    </row>
    <row r="29" spans="3:10" ht="69.75" customHeight="1" x14ac:dyDescent="0.25">
      <c r="C29" s="351" t="str">
        <f>'Navrh na zarazeni zamestnance'!B54</f>
        <v/>
      </c>
      <c r="D29" s="351"/>
      <c r="E29" s="351"/>
      <c r="F29" s="351"/>
      <c r="G29" s="351"/>
      <c r="H29" s="351"/>
      <c r="I29" s="351"/>
      <c r="J29" s="351"/>
    </row>
    <row r="33" spans="3:11" x14ac:dyDescent="0.25">
      <c r="G33" s="352"/>
      <c r="H33" s="352"/>
    </row>
    <row r="34" spans="3:11" x14ac:dyDescent="0.25">
      <c r="G34" s="289">
        <f>'Navrh na zarazeni zamestnance'!F85</f>
        <v>0</v>
      </c>
      <c r="H34" s="289"/>
      <c r="I34" s="289"/>
      <c r="J34" s="289"/>
      <c r="K34" s="289"/>
    </row>
    <row r="35" spans="3:11" x14ac:dyDescent="0.25">
      <c r="G35" s="289" t="str">
        <f>Košilka!G5</f>
        <v>děkan</v>
      </c>
      <c r="H35" s="289"/>
      <c r="I35" s="289"/>
      <c r="J35" s="289"/>
      <c r="K35" s="289"/>
    </row>
    <row r="36" spans="3:11" x14ac:dyDescent="0.25">
      <c r="G36" s="289" t="s">
        <v>44</v>
      </c>
      <c r="H36" s="289"/>
      <c r="I36" s="289"/>
      <c r="J36" s="289"/>
      <c r="K36" s="289"/>
    </row>
    <row r="38" spans="3:11" x14ac:dyDescent="0.25">
      <c r="C38" s="37" t="s">
        <v>45</v>
      </c>
      <c r="D38" s="353"/>
      <c r="E38" s="353"/>
    </row>
    <row r="39" spans="3:11" x14ac:dyDescent="0.25">
      <c r="C39" s="37"/>
      <c r="D39" s="354" t="s">
        <v>46</v>
      </c>
      <c r="E39" s="354"/>
    </row>
  </sheetData>
  <sheetProtection algorithmName="SHA-512" hashValue="OgYh7KBT86ffxRAyZiPrSp1TYiSj0MM+P1ObhVoerODgyU3RwDz92QRg7fmdkovRSqHL6MG3B2AwKLJ1jU67EA==" saltValue="Zk9iNtS5DG3TxXjau4Q6Dg==" spinCount="100000" sheet="1" objects="1" scenarios="1"/>
  <mergeCells count="21">
    <mergeCell ref="D5:E5"/>
    <mergeCell ref="C7:J7"/>
    <mergeCell ref="C9:J9"/>
    <mergeCell ref="D15:J15"/>
    <mergeCell ref="I5:J5"/>
    <mergeCell ref="C1:G1"/>
    <mergeCell ref="C2:G2"/>
    <mergeCell ref="C3:G3"/>
    <mergeCell ref="D38:E38"/>
    <mergeCell ref="D39:E39"/>
    <mergeCell ref="D13:G13"/>
    <mergeCell ref="G33:H33"/>
    <mergeCell ref="C20:E20"/>
    <mergeCell ref="C24:E24"/>
    <mergeCell ref="D14:F14"/>
    <mergeCell ref="G34:K34"/>
    <mergeCell ref="G35:K35"/>
    <mergeCell ref="G36:K36"/>
    <mergeCell ref="C29:J29"/>
    <mergeCell ref="D19:E19"/>
    <mergeCell ref="D12:J12"/>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3A4023-F687-46D4-8273-40FF680BB7E3}">
          <x14:formula1>
            <xm:f>data!$Q$8:$Q$10</xm:f>
          </x14:formula1>
          <xm:sqref>D28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BCE2-EBC5-4728-91BC-7712AD622801}">
  <sheetPr>
    <tabColor rgb="FFFFFF00"/>
  </sheetPr>
  <dimension ref="A1:L37"/>
  <sheetViews>
    <sheetView showGridLines="0" topLeftCell="B1" workbookViewId="0">
      <selection activeCell="D5" sqref="D5:E5"/>
    </sheetView>
  </sheetViews>
  <sheetFormatPr defaultRowHeight="15" x14ac:dyDescent="0.25"/>
  <cols>
    <col min="1" max="1" width="9.140625" style="8" hidden="1" customWidth="1"/>
    <col min="2" max="2" width="4.140625" style="8" customWidth="1"/>
    <col min="3" max="3" width="11" style="8" customWidth="1"/>
    <col min="4" max="4" width="8.140625" style="8" customWidth="1"/>
    <col min="5" max="5" width="10.42578125" style="8" customWidth="1"/>
    <col min="6" max="6" width="11.42578125" style="8" customWidth="1"/>
    <col min="7" max="7" width="14.42578125" style="8" customWidth="1"/>
    <col min="8" max="12" width="9.140625" style="8"/>
  </cols>
  <sheetData>
    <row r="1" spans="3:10" x14ac:dyDescent="0.25">
      <c r="C1" s="320" t="s">
        <v>13</v>
      </c>
      <c r="D1" s="320"/>
      <c r="E1" s="320"/>
      <c r="F1" s="320"/>
      <c r="G1" s="320"/>
    </row>
    <row r="2" spans="3:10" x14ac:dyDescent="0.25">
      <c r="C2" s="320" t="s">
        <v>14</v>
      </c>
      <c r="D2" s="320"/>
      <c r="E2" s="320"/>
      <c r="F2" s="320"/>
      <c r="G2" s="320"/>
    </row>
    <row r="3" spans="3:10" x14ac:dyDescent="0.25">
      <c r="C3" s="320" t="s">
        <v>15</v>
      </c>
      <c r="D3" s="320"/>
      <c r="E3" s="320"/>
      <c r="F3" s="320"/>
      <c r="G3" s="320"/>
    </row>
    <row r="4" spans="3:10" x14ac:dyDescent="0.25">
      <c r="C4" s="60"/>
      <c r="D4" s="60"/>
      <c r="E4" s="60"/>
      <c r="F4" s="60"/>
      <c r="G4" s="60"/>
    </row>
    <row r="5" spans="3:10" x14ac:dyDescent="0.25">
      <c r="C5" s="68" t="s">
        <v>111</v>
      </c>
      <c r="D5" s="349"/>
      <c r="E5" s="349"/>
      <c r="G5" s="18"/>
      <c r="H5" s="12" t="s">
        <v>41</v>
      </c>
      <c r="I5" s="358"/>
      <c r="J5" s="358"/>
    </row>
    <row r="6" spans="3:10" ht="27" customHeight="1" x14ac:dyDescent="0.25">
      <c r="C6" s="7"/>
      <c r="D6" s="7"/>
      <c r="E6" s="7"/>
      <c r="F6" s="7"/>
      <c r="G6" s="7"/>
    </row>
    <row r="7" spans="3:10" ht="18.75" x14ac:dyDescent="0.3">
      <c r="C7" s="348" t="s">
        <v>42</v>
      </c>
      <c r="D7" s="348"/>
      <c r="E7" s="348"/>
      <c r="F7" s="348"/>
      <c r="G7" s="348"/>
      <c r="H7" s="348"/>
      <c r="I7" s="348"/>
      <c r="J7" s="348"/>
    </row>
    <row r="8" spans="3:10" ht="22.5" customHeight="1" x14ac:dyDescent="0.25">
      <c r="C8" s="7"/>
      <c r="D8" s="7"/>
      <c r="E8" s="7"/>
      <c r="F8" s="7"/>
      <c r="G8" s="7"/>
    </row>
    <row r="9" spans="3:10" ht="18.75" x14ac:dyDescent="0.3">
      <c r="C9" s="348" t="s">
        <v>43</v>
      </c>
      <c r="D9" s="348"/>
      <c r="E9" s="348"/>
      <c r="F9" s="348"/>
      <c r="G9" s="348"/>
      <c r="H9" s="348"/>
      <c r="I9" s="348"/>
      <c r="J9" s="348"/>
    </row>
    <row r="10" spans="3:10" ht="27.75" customHeight="1" x14ac:dyDescent="0.25">
      <c r="C10" s="7"/>
      <c r="D10" s="7"/>
      <c r="E10" s="7"/>
      <c r="F10" s="7"/>
      <c r="G10" s="7"/>
    </row>
    <row r="11" spans="3:10" ht="11.25" customHeight="1" x14ac:dyDescent="0.25"/>
    <row r="12" spans="3:10" x14ac:dyDescent="0.25">
      <c r="C12" s="60" t="s">
        <v>19</v>
      </c>
      <c r="D12" s="355" t="str">
        <f>'Navrh na zarazeni zamestnance'!D10</f>
        <v/>
      </c>
      <c r="E12" s="355"/>
      <c r="F12" s="355"/>
      <c r="G12" s="355"/>
      <c r="H12" s="355"/>
      <c r="I12" s="355"/>
      <c r="J12" s="355"/>
    </row>
    <row r="13" spans="3:10" x14ac:dyDescent="0.25">
      <c r="C13" s="60" t="s">
        <v>20</v>
      </c>
      <c r="D13" s="355" t="str">
        <f>'Navrh na zarazeni zamestnance'!D11</f>
        <v/>
      </c>
      <c r="E13" s="355"/>
      <c r="F13" s="355"/>
      <c r="G13" s="355"/>
      <c r="H13" s="17"/>
    </row>
    <row r="14" spans="3:10" x14ac:dyDescent="0.25">
      <c r="C14" s="60" t="s">
        <v>49</v>
      </c>
      <c r="D14" s="317" t="str">
        <f>Košilka!D4</f>
        <v>Fakulta aplikované informatiky</v>
      </c>
      <c r="E14" s="317"/>
      <c r="F14" s="317"/>
      <c r="G14" s="62"/>
      <c r="H14" s="17"/>
    </row>
    <row r="15" spans="3:10" ht="47.25" customHeight="1" x14ac:dyDescent="0.25">
      <c r="C15" s="63" t="s">
        <v>60</v>
      </c>
      <c r="D15" s="357" t="str">
        <f>IF(ISBLANK(Košilka!D22),"",Košilka!D22)</f>
        <v/>
      </c>
      <c r="E15" s="357"/>
      <c r="F15" s="357"/>
      <c r="G15" s="357"/>
      <c r="H15" s="357"/>
      <c r="I15" s="357"/>
      <c r="J15" s="357"/>
    </row>
    <row r="16" spans="3:10" ht="11.25" customHeight="1" x14ac:dyDescent="0.25"/>
    <row r="17" spans="3:11" ht="33.75" customHeight="1" x14ac:dyDescent="0.25"/>
    <row r="18" spans="3:11" s="17" customFormat="1" ht="14.25" x14ac:dyDescent="0.2">
      <c r="C18" s="17" t="str">
        <f>"S účinností od "&amp;TEXT(Košilka!$D$7,"d. m. rrrr")&amp;" je výše osobního ohodnocení "&amp;TEXT((Košilka!E24+Košilka!E25),"# ###")&amp;" Kč měsíčně."</f>
        <v>S účinností od 0. 1. 1900 je výše osobního ohodnocení  Kč měsíčně.</v>
      </c>
      <c r="D18" s="54"/>
      <c r="E18" s="27"/>
      <c r="F18" s="27"/>
      <c r="G18" s="31"/>
    </row>
    <row r="19" spans="3:11" x14ac:dyDescent="0.25">
      <c r="C19" s="8" t="s">
        <v>62</v>
      </c>
      <c r="D19" s="356">
        <f>Košilka!D24</f>
        <v>0</v>
      </c>
      <c r="E19" s="356"/>
      <c r="F19" s="7"/>
      <c r="G19" s="5"/>
    </row>
    <row r="20" spans="3:11" x14ac:dyDescent="0.25">
      <c r="C20" s="320" t="s">
        <v>63</v>
      </c>
      <c r="D20" s="320"/>
      <c r="E20" s="320"/>
      <c r="F20" s="9" t="str">
        <f>IF(ISBLANK(Košilka!F24),IF(ISBLANK(Košilka!F25),"",Košilka!F25),Košilka!F24)</f>
        <v/>
      </c>
      <c r="G20" s="5"/>
    </row>
    <row r="21" spans="3:11" x14ac:dyDescent="0.25">
      <c r="F21" s="30"/>
      <c r="G21" s="5"/>
    </row>
    <row r="22" spans="3:11" s="17" customFormat="1" ht="14.25" x14ac:dyDescent="0.2">
      <c r="D22" s="54"/>
      <c r="E22" s="27"/>
      <c r="F22" s="27"/>
      <c r="G22" s="31"/>
    </row>
    <row r="23" spans="3:11" x14ac:dyDescent="0.25">
      <c r="D23" s="38"/>
      <c r="E23" s="7"/>
      <c r="F23" s="7"/>
      <c r="G23" s="5"/>
    </row>
    <row r="24" spans="3:11" x14ac:dyDescent="0.25">
      <c r="C24" s="320"/>
      <c r="D24" s="320"/>
      <c r="E24" s="320"/>
      <c r="F24" s="9"/>
      <c r="G24" s="5"/>
    </row>
    <row r="25" spans="3:11" ht="29.25" customHeight="1" x14ac:dyDescent="0.25"/>
    <row r="26" spans="3:11" x14ac:dyDescent="0.25">
      <c r="C26" s="60" t="s">
        <v>116</v>
      </c>
      <c r="D26" s="60" t="s">
        <v>114</v>
      </c>
      <c r="E26" s="60" t="s">
        <v>117</v>
      </c>
      <c r="F26" s="60"/>
      <c r="G26" s="7"/>
      <c r="H26" s="7"/>
    </row>
    <row r="27" spans="3:11" ht="65.25" customHeight="1" x14ac:dyDescent="0.25">
      <c r="C27" s="359" t="str">
        <f>IF(ISBLANK(Košilka!B27),"",Košilka!B27)</f>
        <v/>
      </c>
      <c r="D27" s="359"/>
      <c r="E27" s="359"/>
      <c r="F27" s="359"/>
      <c r="G27" s="359"/>
      <c r="H27" s="359"/>
      <c r="I27" s="359"/>
      <c r="J27" s="359"/>
    </row>
    <row r="31" spans="3:11" x14ac:dyDescent="0.25">
      <c r="G31" s="352"/>
      <c r="H31" s="352"/>
      <c r="I31" s="44"/>
      <c r="J31" s="44"/>
      <c r="K31" s="44"/>
    </row>
    <row r="32" spans="3:11" x14ac:dyDescent="0.25">
      <c r="G32" s="289">
        <f>'Navrh na zarazeni zamestnance'!F85</f>
        <v>0</v>
      </c>
      <c r="H32" s="289"/>
      <c r="I32" s="289"/>
      <c r="J32" s="289"/>
      <c r="K32" s="289"/>
    </row>
    <row r="33" spans="3:11" x14ac:dyDescent="0.25">
      <c r="G33" s="289" t="str">
        <f>Košilka!G5</f>
        <v>děkan</v>
      </c>
      <c r="H33" s="289"/>
      <c r="I33" s="289"/>
      <c r="J33" s="289"/>
      <c r="K33" s="289"/>
    </row>
    <row r="34" spans="3:11" x14ac:dyDescent="0.25">
      <c r="G34" s="289" t="s">
        <v>44</v>
      </c>
      <c r="H34" s="289"/>
      <c r="I34" s="289"/>
      <c r="J34" s="289"/>
      <c r="K34" s="289"/>
    </row>
    <row r="36" spans="3:11" x14ac:dyDescent="0.25">
      <c r="C36" s="37" t="s">
        <v>45</v>
      </c>
      <c r="D36" s="353"/>
      <c r="E36" s="353"/>
    </row>
    <row r="37" spans="3:11" x14ac:dyDescent="0.25">
      <c r="C37" s="37"/>
      <c r="D37" s="354" t="s">
        <v>46</v>
      </c>
      <c r="E37" s="354"/>
    </row>
  </sheetData>
  <sheetProtection algorithmName="SHA-512" hashValue="9qGWH5UD0sGZWA7hRdy3xpcomwlP6kln9YyEALczoD9E+qiDTN3dM9mJo1Wj4QpV+4GZgZmRNIYlgpKxIfi8uQ==" saltValue="wZQQ1+2uP/twrz3ZNWDlvw==" spinCount="100000" sheet="1" objects="1" scenarios="1"/>
  <mergeCells count="21">
    <mergeCell ref="D37:E37"/>
    <mergeCell ref="D13:G13"/>
    <mergeCell ref="G31:H31"/>
    <mergeCell ref="C20:E20"/>
    <mergeCell ref="C24:E24"/>
    <mergeCell ref="D14:F14"/>
    <mergeCell ref="G32:K32"/>
    <mergeCell ref="G33:K33"/>
    <mergeCell ref="G34:K34"/>
    <mergeCell ref="C27:J27"/>
    <mergeCell ref="D19:E19"/>
    <mergeCell ref="D15:J15"/>
    <mergeCell ref="C1:G1"/>
    <mergeCell ref="C2:G2"/>
    <mergeCell ref="C3:G3"/>
    <mergeCell ref="D5:E5"/>
    <mergeCell ref="D36:E36"/>
    <mergeCell ref="D12:J12"/>
    <mergeCell ref="C9:J9"/>
    <mergeCell ref="C7:J7"/>
    <mergeCell ref="I5:J5"/>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7E91EB-DCFB-4B9E-A875-050DE296F378}">
          <x14:formula1>
            <xm:f>data!$Q$8:$Q$10</xm:f>
          </x14:formula1>
          <xm:sqref>D26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DCBB-5FC0-403C-951F-AB1AF9F3022F}">
  <sheetPr>
    <tabColor rgb="FFFFFF00"/>
  </sheetPr>
  <dimension ref="A1:K39"/>
  <sheetViews>
    <sheetView showGridLines="0" topLeftCell="B1" workbookViewId="0">
      <selection activeCell="D5" sqref="D5:E5"/>
    </sheetView>
  </sheetViews>
  <sheetFormatPr defaultRowHeight="15" x14ac:dyDescent="0.25"/>
  <cols>
    <col min="1" max="1" width="8.7109375" style="8" customWidth="1"/>
    <col min="2" max="2" width="3.140625" style="8" customWidth="1"/>
    <col min="3" max="3" width="11.140625" style="8" customWidth="1"/>
    <col min="4" max="4" width="8" style="8" customWidth="1"/>
    <col min="5" max="5" width="14.42578125" style="8" customWidth="1"/>
    <col min="6" max="6" width="11.42578125" style="8" customWidth="1"/>
    <col min="7" max="7" width="13.5703125" style="8" customWidth="1"/>
    <col min="8" max="10" width="9.140625" style="8"/>
    <col min="11" max="11" width="2.140625" customWidth="1"/>
  </cols>
  <sheetData>
    <row r="1" spans="3:10" x14ac:dyDescent="0.25">
      <c r="C1" s="320" t="s">
        <v>13</v>
      </c>
      <c r="D1" s="320"/>
      <c r="E1" s="320"/>
      <c r="F1" s="320"/>
      <c r="G1" s="320"/>
    </row>
    <row r="2" spans="3:10" x14ac:dyDescent="0.25">
      <c r="C2" s="320" t="s">
        <v>14</v>
      </c>
      <c r="D2" s="320"/>
      <c r="E2" s="320"/>
      <c r="F2" s="320"/>
      <c r="G2" s="320"/>
    </row>
    <row r="3" spans="3:10" x14ac:dyDescent="0.25">
      <c r="C3" s="320" t="s">
        <v>15</v>
      </c>
      <c r="D3" s="320"/>
      <c r="E3" s="320"/>
      <c r="F3" s="320"/>
      <c r="G3" s="320"/>
    </row>
    <row r="4" spans="3:10" x14ac:dyDescent="0.25">
      <c r="C4" s="60"/>
      <c r="D4" s="60"/>
      <c r="E4" s="60"/>
      <c r="F4" s="60"/>
      <c r="G4" s="60"/>
    </row>
    <row r="5" spans="3:10" x14ac:dyDescent="0.25">
      <c r="C5" s="68" t="s">
        <v>111</v>
      </c>
      <c r="D5" s="349"/>
      <c r="E5" s="349"/>
      <c r="G5" s="18"/>
      <c r="H5" s="12" t="s">
        <v>41</v>
      </c>
      <c r="I5" s="350"/>
      <c r="J5" s="350"/>
    </row>
    <row r="6" spans="3:10" ht="15" customHeight="1" x14ac:dyDescent="0.25">
      <c r="C6" s="7"/>
      <c r="D6" s="7"/>
      <c r="E6" s="7"/>
      <c r="F6" s="7"/>
      <c r="G6" s="7"/>
    </row>
    <row r="7" spans="3:10" ht="18.75" x14ac:dyDescent="0.3">
      <c r="C7" s="348" t="s">
        <v>42</v>
      </c>
      <c r="D7" s="348"/>
      <c r="E7" s="348"/>
      <c r="F7" s="348"/>
      <c r="G7" s="348"/>
      <c r="H7" s="348"/>
      <c r="I7" s="348"/>
      <c r="J7" s="348"/>
    </row>
    <row r="8" spans="3:10" ht="11.25" customHeight="1" x14ac:dyDescent="0.25">
      <c r="C8" s="7"/>
      <c r="D8" s="7"/>
      <c r="E8" s="7"/>
      <c r="F8" s="7"/>
      <c r="G8" s="7"/>
    </row>
    <row r="9" spans="3:10" ht="18.75" x14ac:dyDescent="0.3">
      <c r="C9" s="348" t="s">
        <v>43</v>
      </c>
      <c r="D9" s="348"/>
      <c r="E9" s="348"/>
      <c r="F9" s="348"/>
      <c r="G9" s="348"/>
      <c r="H9" s="348"/>
      <c r="I9" s="348"/>
      <c r="J9" s="348"/>
    </row>
    <row r="10" spans="3:10" ht="15.75" customHeight="1" x14ac:dyDescent="0.25">
      <c r="C10" s="7"/>
      <c r="D10" s="7"/>
      <c r="E10" s="7"/>
      <c r="F10" s="7"/>
      <c r="G10" s="7"/>
    </row>
    <row r="11" spans="3:10" ht="11.25" customHeight="1" x14ac:dyDescent="0.25"/>
    <row r="12" spans="3:10" x14ac:dyDescent="0.25">
      <c r="C12" s="8" t="s">
        <v>19</v>
      </c>
      <c r="D12" s="319" t="str">
        <f>'Navrh na zarazeni zamestnance'!D10</f>
        <v/>
      </c>
      <c r="E12" s="319"/>
      <c r="F12" s="319"/>
      <c r="G12" s="319"/>
      <c r="H12" s="319"/>
      <c r="I12" s="319"/>
      <c r="J12" s="319"/>
    </row>
    <row r="13" spans="3:10" x14ac:dyDescent="0.25">
      <c r="C13" s="8" t="s">
        <v>20</v>
      </c>
      <c r="D13" s="319" t="str">
        <f>'Navrh na zarazeni zamestnance'!D11</f>
        <v/>
      </c>
      <c r="E13" s="319"/>
      <c r="F13" s="319"/>
      <c r="G13" s="319"/>
      <c r="H13" s="17"/>
    </row>
    <row r="14" spans="3:10" x14ac:dyDescent="0.25">
      <c r="C14" s="42" t="s">
        <v>49</v>
      </c>
      <c r="D14" s="317" t="str">
        <f>Košilka!D4</f>
        <v>Fakulta aplikované informatiky</v>
      </c>
      <c r="E14" s="317"/>
      <c r="F14" s="317"/>
      <c r="G14" s="41"/>
      <c r="H14" s="17"/>
    </row>
    <row r="15" spans="3:10" ht="48" customHeight="1" x14ac:dyDescent="0.25">
      <c r="C15" s="61" t="s">
        <v>60</v>
      </c>
      <c r="D15" s="360" t="str">
        <f>IF(ISBLANK(Košilka!D29),"",Košilka!D29)</f>
        <v/>
      </c>
      <c r="E15" s="360"/>
      <c r="F15" s="360"/>
      <c r="G15" s="360"/>
      <c r="H15" s="360"/>
      <c r="I15" s="360"/>
      <c r="J15" s="360"/>
    </row>
    <row r="16" spans="3:10" ht="10.5" customHeight="1" x14ac:dyDescent="0.25"/>
    <row r="17" spans="3:9" s="17" customFormat="1" ht="14.25" x14ac:dyDescent="0.2">
      <c r="C17" s="17" t="str">
        <f>"S účinností od "&amp;TEXT(Košilka!D7,"d. m. rrrr")&amp;" je výše osobního ohodnocení "&amp;TEXT((Košilka!E31+Košilka!E32),"# ###")&amp;" Kč měsíčně."</f>
        <v>S účinností od 0. 1. 1900 je výše osobního ohodnocení  Kč měsíčně.</v>
      </c>
      <c r="D17" s="55"/>
      <c r="E17" s="27"/>
      <c r="F17" s="27"/>
      <c r="G17" s="31"/>
    </row>
    <row r="18" spans="3:9" x14ac:dyDescent="0.25">
      <c r="C18" s="8" t="s">
        <v>62</v>
      </c>
      <c r="D18" s="356" t="str">
        <f>'Navrh na zarazeni zamestnance'!F65</f>
        <v/>
      </c>
      <c r="E18" s="356"/>
      <c r="F18" s="356"/>
      <c r="G18" s="356"/>
    </row>
    <row r="19" spans="3:9" x14ac:dyDescent="0.25">
      <c r="C19" s="320" t="s">
        <v>63</v>
      </c>
      <c r="D19" s="320"/>
      <c r="E19" s="320"/>
      <c r="F19" s="9" t="str">
        <f>IF(ISBLANK(Košilka!F31),IF(ISBLANK(Košilka!F32),"",Košilka!F32),Košilka!F31)</f>
        <v/>
      </c>
      <c r="G19" s="5"/>
    </row>
    <row r="20" spans="3:9" x14ac:dyDescent="0.25">
      <c r="C20" s="24"/>
      <c r="D20" s="24"/>
      <c r="E20" s="30"/>
      <c r="F20" s="7"/>
      <c r="G20" s="5"/>
    </row>
    <row r="21" spans="3:9" s="17" customFormat="1" ht="14.25" x14ac:dyDescent="0.2">
      <c r="C21" s="27" t="str">
        <f>IF(Košilka!$B$33&gt;0,"S účinností od "&amp;TEXT(Košilka!$D$7,"d. m. rrrr")&amp;" je výše osobního ohodnocení "&amp;TEXT((Košilka!E33+Košilka!E34),"# ###")&amp;" Kč měsíčně.","")</f>
        <v/>
      </c>
      <c r="D21" s="23"/>
      <c r="E21" s="56"/>
      <c r="F21" s="27"/>
      <c r="G21" s="31"/>
    </row>
    <row r="22" spans="3:9" x14ac:dyDescent="0.25">
      <c r="C22" s="8" t="str">
        <f>IF(Košilka!$B$33&gt;0,"na pozici:","")</f>
        <v/>
      </c>
      <c r="D22" s="38" t="str">
        <f>IF(Košilka!$B$33&gt;0,Košilka!$D$33,"")</f>
        <v/>
      </c>
      <c r="E22" s="7"/>
      <c r="F22" s="7"/>
      <c r="G22" s="5"/>
    </row>
    <row r="23" spans="3:9" x14ac:dyDescent="0.25">
      <c r="C23" s="8" t="str">
        <f>IF(Košilka!$B$33&gt;0,"Osobní ohodnocení je přiznáno do:","")</f>
        <v/>
      </c>
      <c r="E23" s="30"/>
      <c r="F23" s="9" t="str">
        <f>IF(Košilka!$B$33&gt;0,Košilka!$F$33,"")</f>
        <v/>
      </c>
      <c r="G23" s="5"/>
    </row>
    <row r="24" spans="3:9" x14ac:dyDescent="0.25">
      <c r="E24" s="30"/>
      <c r="F24" s="30"/>
      <c r="G24" s="5"/>
    </row>
    <row r="25" spans="3:9" s="17" customFormat="1" ht="14.25" x14ac:dyDescent="0.2">
      <c r="C25" s="27" t="str">
        <f>IF(Košilka!$B$35&gt;0,"S účinností od "&amp;TEXT(Košilka!$D$7,"d. m. rrrr")&amp;" je výše osobního ohodnocení "&amp;TEXT((Košilka!E35+Košilka!E36),"# ###")&amp;" Kč měsíčně.","")</f>
        <v/>
      </c>
      <c r="D25" s="23"/>
      <c r="E25" s="56"/>
      <c r="F25" s="27"/>
      <c r="G25" s="31"/>
    </row>
    <row r="26" spans="3:9" x14ac:dyDescent="0.25">
      <c r="C26" s="8" t="str">
        <f>IF(Košilka!$B$35&gt;0,"na pozici:","")</f>
        <v/>
      </c>
      <c r="D26" s="38" t="str">
        <f>IF(Košilka!$B$35&gt;0,Košilka!$D$35,"")</f>
        <v/>
      </c>
      <c r="E26" s="7"/>
      <c r="F26" s="7"/>
      <c r="G26" s="5"/>
    </row>
    <row r="27" spans="3:9" x14ac:dyDescent="0.25">
      <c r="C27" s="8" t="str">
        <f>IF(Košilka!$B$35&gt;0,"Osobní ohodnocení je přiznáno do:","")</f>
        <v/>
      </c>
      <c r="E27" s="30"/>
      <c r="F27" s="9" t="str">
        <f>IF(Košilka!B35&gt;0,Košilka!$F$35,"")</f>
        <v/>
      </c>
      <c r="G27" s="5"/>
    </row>
    <row r="28" spans="3:9" x14ac:dyDescent="0.25">
      <c r="E28" s="30"/>
      <c r="F28" s="30"/>
      <c r="G28" s="5"/>
    </row>
    <row r="29" spans="3:9" x14ac:dyDescent="0.25">
      <c r="C29" s="60" t="s">
        <v>116</v>
      </c>
      <c r="D29" s="60" t="s">
        <v>114</v>
      </c>
      <c r="E29" s="60" t="s">
        <v>117</v>
      </c>
      <c r="F29" s="60"/>
      <c r="G29" s="7"/>
      <c r="H29" s="7"/>
    </row>
    <row r="30" spans="3:9" ht="69" customHeight="1" x14ac:dyDescent="0.25">
      <c r="C30" s="351" t="str">
        <f>'Navrh na zarazeni zamestnance'!B72</f>
        <v/>
      </c>
      <c r="D30" s="351"/>
      <c r="E30" s="351"/>
      <c r="F30" s="351"/>
      <c r="G30" s="351"/>
      <c r="H30" s="351"/>
      <c r="I30" s="351"/>
    </row>
    <row r="31" spans="3:9" ht="15" customHeight="1" x14ac:dyDescent="0.25">
      <c r="C31" s="148"/>
      <c r="D31" s="148"/>
      <c r="E31" s="148"/>
      <c r="F31" s="148"/>
      <c r="G31" s="148"/>
      <c r="H31" s="148"/>
      <c r="I31" s="148"/>
    </row>
    <row r="32" spans="3:9" ht="15" customHeight="1" x14ac:dyDescent="0.25">
      <c r="C32" s="148"/>
      <c r="D32" s="148"/>
      <c r="E32" s="148"/>
      <c r="F32" s="148"/>
      <c r="G32" s="148"/>
      <c r="H32" s="148"/>
      <c r="I32" s="148"/>
    </row>
    <row r="33" spans="3:11" ht="15" customHeight="1" x14ac:dyDescent="0.25">
      <c r="C33" s="148"/>
      <c r="D33" s="148"/>
      <c r="E33" s="148"/>
      <c r="F33" s="148"/>
      <c r="G33" s="148"/>
      <c r="H33" s="148"/>
      <c r="I33" s="148"/>
    </row>
    <row r="35" spans="3:11" x14ac:dyDescent="0.25">
      <c r="G35" s="289">
        <f>'Navrh na zarazeni zamestnance'!$F$85</f>
        <v>0</v>
      </c>
      <c r="H35" s="289"/>
      <c r="I35" s="289"/>
      <c r="J35" s="289"/>
      <c r="K35" s="289"/>
    </row>
    <row r="36" spans="3:11" x14ac:dyDescent="0.25">
      <c r="G36" s="289" t="str">
        <f>Košilka!$G$5</f>
        <v>děkan</v>
      </c>
      <c r="H36" s="289"/>
      <c r="I36" s="289"/>
      <c r="J36" s="289"/>
      <c r="K36" s="289"/>
    </row>
    <row r="37" spans="3:11" x14ac:dyDescent="0.25">
      <c r="G37" s="289" t="s">
        <v>44</v>
      </c>
      <c r="H37" s="289"/>
      <c r="I37" s="289"/>
      <c r="J37" s="289"/>
      <c r="K37" s="289"/>
    </row>
    <row r="38" spans="3:11" x14ac:dyDescent="0.25">
      <c r="C38" s="37" t="s">
        <v>45</v>
      </c>
      <c r="D38" s="353"/>
      <c r="E38" s="353"/>
    </row>
    <row r="39" spans="3:11" x14ac:dyDescent="0.25">
      <c r="C39" s="37"/>
      <c r="D39" s="354" t="s">
        <v>46</v>
      </c>
      <c r="E39" s="354"/>
    </row>
  </sheetData>
  <sheetProtection algorithmName="SHA-512" hashValue="V105AOiVf55QCkM6KzO9zRAHS7yy4x2EjzZBXUELoyEheV0nbL5MXdnzeAas4dx5f37kwfw5BAs3weZdX4LlJQ==" saltValue="gz/q0iC4wmEiHdJLqPLwKA==" spinCount="100000" sheet="1" objects="1" scenarios="1"/>
  <mergeCells count="19">
    <mergeCell ref="D38:E38"/>
    <mergeCell ref="D39:E39"/>
    <mergeCell ref="I5:J5"/>
    <mergeCell ref="C9:J9"/>
    <mergeCell ref="D13:G13"/>
    <mergeCell ref="C19:E19"/>
    <mergeCell ref="D14:F14"/>
    <mergeCell ref="D18:G18"/>
    <mergeCell ref="G35:K35"/>
    <mergeCell ref="G36:K36"/>
    <mergeCell ref="G37:K37"/>
    <mergeCell ref="D12:J12"/>
    <mergeCell ref="D15:J15"/>
    <mergeCell ref="C30:I30"/>
    <mergeCell ref="C1:G1"/>
    <mergeCell ref="C2:G2"/>
    <mergeCell ref="C3:G3"/>
    <mergeCell ref="D5:E5"/>
    <mergeCell ref="C7:J7"/>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34BC828-6A97-4175-A028-F5EDB72F022C}">
          <x14:formula1>
            <xm:f>data!$Q$8:$Q$10</xm:f>
          </x14:formula1>
          <xm:sqref>D29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4B0C-9979-45A3-8CE8-6B84C5DB25B7}">
  <sheetPr>
    <tabColor rgb="FF00B050"/>
  </sheetPr>
  <dimension ref="A1:N35"/>
  <sheetViews>
    <sheetView showGridLines="0" topLeftCell="A7" workbookViewId="0">
      <selection activeCell="F27" sqref="F27:I27"/>
    </sheetView>
  </sheetViews>
  <sheetFormatPr defaultRowHeight="15" x14ac:dyDescent="0.25"/>
  <cols>
    <col min="1" max="1" width="4.42578125" style="8" customWidth="1"/>
    <col min="2" max="2" width="14.42578125" style="8" customWidth="1"/>
    <col min="3" max="3" width="13.5703125" style="8" customWidth="1"/>
    <col min="4" max="4" width="14.140625" style="8" customWidth="1"/>
    <col min="5" max="5" width="5.5703125" style="8" customWidth="1"/>
    <col min="6" max="6" width="9.42578125" style="8" customWidth="1"/>
    <col min="7" max="7" width="4.42578125" style="8" customWidth="1"/>
    <col min="8" max="8" width="1.5703125" style="8" customWidth="1"/>
    <col min="9" max="9" width="2.42578125" style="8" customWidth="1"/>
    <col min="10" max="14" width="9.140625" style="8"/>
  </cols>
  <sheetData>
    <row r="1" spans="1:12" ht="21" customHeight="1" x14ac:dyDescent="0.25">
      <c r="B1" s="320" t="s">
        <v>13</v>
      </c>
      <c r="C1" s="320"/>
      <c r="D1" s="320"/>
      <c r="E1" s="320"/>
    </row>
    <row r="2" spans="1:12" x14ac:dyDescent="0.25">
      <c r="B2" s="320" t="s">
        <v>14</v>
      </c>
      <c r="C2" s="320"/>
      <c r="D2" s="320"/>
      <c r="E2" s="320"/>
    </row>
    <row r="3" spans="1:12" x14ac:dyDescent="0.25">
      <c r="B3" s="320" t="s">
        <v>15</v>
      </c>
      <c r="C3" s="320"/>
      <c r="D3" s="320"/>
      <c r="E3" s="320"/>
    </row>
    <row r="4" spans="1:12" x14ac:dyDescent="0.25">
      <c r="B4" s="7"/>
      <c r="C4" s="7"/>
      <c r="D4" s="7"/>
      <c r="E4" s="7"/>
    </row>
    <row r="5" spans="1:12" x14ac:dyDescent="0.25">
      <c r="B5" s="60" t="s">
        <v>111</v>
      </c>
      <c r="C5" s="126"/>
      <c r="J5" s="12" t="s">
        <v>41</v>
      </c>
      <c r="K5" s="363"/>
      <c r="L5" s="363"/>
    </row>
    <row r="6" spans="1:12" ht="11.25" customHeight="1" x14ac:dyDescent="0.25"/>
    <row r="7" spans="1:12" ht="22.5" x14ac:dyDescent="0.3">
      <c r="A7" s="318" t="s">
        <v>47</v>
      </c>
      <c r="B7" s="318"/>
      <c r="C7" s="318"/>
      <c r="D7" s="318"/>
      <c r="E7" s="318"/>
      <c r="F7" s="318"/>
      <c r="G7" s="318"/>
      <c r="H7" s="318"/>
      <c r="I7" s="318"/>
      <c r="J7" s="318"/>
      <c r="K7" s="318"/>
      <c r="L7" s="318"/>
    </row>
    <row r="8" spans="1:12" ht="22.5" x14ac:dyDescent="0.3">
      <c r="A8" s="318" t="s">
        <v>48</v>
      </c>
      <c r="B8" s="318"/>
      <c r="C8" s="318"/>
      <c r="D8" s="318"/>
      <c r="E8" s="318"/>
      <c r="F8" s="318"/>
      <c r="G8" s="318"/>
      <c r="H8" s="318"/>
      <c r="I8" s="318"/>
      <c r="J8" s="318"/>
      <c r="K8" s="318"/>
      <c r="L8" s="318"/>
    </row>
    <row r="9" spans="1:12" ht="11.25" customHeight="1" x14ac:dyDescent="0.25"/>
    <row r="10" spans="1:12" x14ac:dyDescent="0.25">
      <c r="B10" s="60" t="s">
        <v>19</v>
      </c>
      <c r="C10" s="319" t="str">
        <f>'Navrh na zarazeni zamestnance'!D10</f>
        <v/>
      </c>
      <c r="D10" s="319"/>
      <c r="E10" s="319"/>
      <c r="F10" s="319"/>
      <c r="G10" s="319"/>
      <c r="H10" s="319"/>
      <c r="I10" s="319"/>
      <c r="J10" s="319"/>
      <c r="K10" s="319"/>
    </row>
    <row r="11" spans="1:12" x14ac:dyDescent="0.25">
      <c r="B11" s="60" t="s">
        <v>20</v>
      </c>
      <c r="C11" s="319" t="str">
        <f>'Navrh na zarazeni zamestnance'!D11</f>
        <v/>
      </c>
      <c r="D11" s="319"/>
      <c r="E11" s="319"/>
      <c r="F11" s="17"/>
      <c r="G11" s="17"/>
      <c r="H11" s="17"/>
      <c r="I11" s="17"/>
      <c r="J11" s="17"/>
      <c r="K11" s="17"/>
    </row>
    <row r="12" spans="1:12" x14ac:dyDescent="0.25">
      <c r="B12" s="60" t="s">
        <v>49</v>
      </c>
      <c r="C12" s="317" t="str">
        <f>Košilka!D4</f>
        <v>Fakulta aplikované informatiky</v>
      </c>
      <c r="D12" s="317"/>
      <c r="E12" s="317"/>
      <c r="F12" s="17"/>
      <c r="G12" s="17"/>
      <c r="H12" s="17"/>
      <c r="I12" s="17"/>
      <c r="J12" s="17"/>
      <c r="K12" s="17"/>
    </row>
    <row r="13" spans="1:12" ht="11.25" customHeight="1" x14ac:dyDescent="0.25"/>
    <row r="14" spans="1:12" x14ac:dyDescent="0.25">
      <c r="B14" s="320" t="s">
        <v>50</v>
      </c>
      <c r="C14" s="320"/>
      <c r="D14" s="320"/>
      <c r="E14" s="320"/>
      <c r="F14" s="320"/>
      <c r="G14" s="10" t="str">
        <f>IF(Košilka!D8="další zaměstnanci",'Navrh na zarazeni zamestnance'!B20,Košilka!D10)</f>
        <v>DZ5</v>
      </c>
      <c r="H14" s="17" t="str">
        <f>IF(Košilka!D8="další zaměstnanci","/","")</f>
        <v>/</v>
      </c>
      <c r="I14" s="11">
        <f>IF(Košilka!D8="další zaměstnanci",'Navrh na zarazeni zamestnance'!C20,"")</f>
        <v>3</v>
      </c>
    </row>
    <row r="16" spans="1:12" ht="30" customHeight="1" x14ac:dyDescent="0.25">
      <c r="B16" s="361" t="s">
        <v>108</v>
      </c>
      <c r="C16" s="361"/>
      <c r="D16" s="361"/>
      <c r="E16" s="361"/>
      <c r="F16" s="361"/>
      <c r="G16" s="361"/>
      <c r="H16" s="361"/>
      <c r="I16" s="361"/>
      <c r="J16" s="361"/>
      <c r="K16" s="361"/>
      <c r="L16" s="361"/>
    </row>
    <row r="18" spans="2:12" x14ac:dyDescent="0.25">
      <c r="B18" s="320" t="s">
        <v>157</v>
      </c>
      <c r="C18" s="320"/>
      <c r="D18" s="31">
        <f>Košilka!D11*Košilka!D6</f>
        <v>28700</v>
      </c>
    </row>
    <row r="20" spans="2:12" x14ac:dyDescent="0.25">
      <c r="B20" s="320" t="s">
        <v>158</v>
      </c>
      <c r="C20" s="320"/>
      <c r="D20" s="26" t="str">
        <f>'Navrh na zarazeni zamestnance'!D16</f>
        <v/>
      </c>
    </row>
    <row r="22" spans="2:12" ht="45.75" customHeight="1" x14ac:dyDescent="0.25">
      <c r="B22" s="361" t="s">
        <v>51</v>
      </c>
      <c r="C22" s="361"/>
      <c r="D22" s="361"/>
      <c r="E22" s="361"/>
      <c r="F22" s="361"/>
      <c r="G22" s="361"/>
      <c r="H22" s="361"/>
      <c r="I22" s="361"/>
      <c r="J22" s="361"/>
      <c r="K22" s="361"/>
      <c r="L22" s="81"/>
    </row>
    <row r="24" spans="2:12" ht="33" customHeight="1" x14ac:dyDescent="0.25">
      <c r="B24" s="361" t="s">
        <v>109</v>
      </c>
      <c r="C24" s="361"/>
      <c r="D24" s="361"/>
      <c r="E24" s="361"/>
      <c r="F24" s="361"/>
      <c r="G24" s="361"/>
      <c r="H24" s="361"/>
      <c r="I24" s="361"/>
      <c r="J24" s="361"/>
      <c r="K24" s="361"/>
      <c r="L24" s="81"/>
    </row>
    <row r="26" spans="2:12" ht="11.25" customHeight="1" x14ac:dyDescent="0.25"/>
    <row r="27" spans="2:12" ht="11.25" customHeight="1" x14ac:dyDescent="0.25"/>
    <row r="28" spans="2:12" ht="11.25" customHeight="1" x14ac:dyDescent="0.25"/>
    <row r="30" spans="2:12" x14ac:dyDescent="0.25">
      <c r="F30" s="352"/>
      <c r="G30" s="352"/>
      <c r="H30" s="352"/>
      <c r="I30" s="352"/>
      <c r="J30" s="352"/>
    </row>
    <row r="31" spans="2:12" x14ac:dyDescent="0.25">
      <c r="B31" s="289"/>
      <c r="C31" s="289"/>
      <c r="D31" s="24"/>
      <c r="E31" s="352">
        <f>Košilka!D5</f>
        <v>0</v>
      </c>
      <c r="F31" s="352"/>
      <c r="G31" s="352"/>
      <c r="H31" s="352"/>
      <c r="I31" s="352"/>
      <c r="J31" s="352"/>
      <c r="K31" s="352"/>
      <c r="L31" s="352"/>
    </row>
    <row r="32" spans="2:12" x14ac:dyDescent="0.25">
      <c r="B32" s="24"/>
      <c r="C32" s="24"/>
      <c r="D32" s="24"/>
      <c r="E32" s="289" t="str">
        <f>Košilka!G5</f>
        <v>děkan</v>
      </c>
      <c r="F32" s="289"/>
      <c r="G32" s="289"/>
      <c r="H32" s="289"/>
      <c r="I32" s="289"/>
      <c r="J32" s="289"/>
      <c r="K32" s="289"/>
      <c r="L32" s="289"/>
    </row>
    <row r="33" spans="2:12" x14ac:dyDescent="0.25">
      <c r="E33" s="289" t="s">
        <v>38</v>
      </c>
      <c r="F33" s="289"/>
      <c r="G33" s="289"/>
      <c r="H33" s="289"/>
      <c r="I33" s="289"/>
      <c r="J33" s="289"/>
      <c r="K33" s="289"/>
      <c r="L33" s="289"/>
    </row>
    <row r="34" spans="2:12" x14ac:dyDescent="0.25">
      <c r="B34" s="8" t="s">
        <v>45</v>
      </c>
      <c r="C34" s="306"/>
      <c r="D34" s="306"/>
    </row>
    <row r="35" spans="2:12" x14ac:dyDescent="0.25">
      <c r="C35" s="362" t="s">
        <v>46</v>
      </c>
      <c r="D35" s="362"/>
    </row>
  </sheetData>
  <sheetProtection algorithmName="SHA-512" hashValue="jOVUHLxFQGpPgRRldCWFgUC41V0id6Va/7Pep06cmNZAChlevrAZQ+HnDen8DGJt3NMXHwVCcwMrd9IK6rNEZQ==" saltValue="X0CYHHIV4TJBZJ13GAZtpA==" spinCount="100000" sheet="1" objects="1" scenarios="1"/>
  <mergeCells count="22">
    <mergeCell ref="C34:D34"/>
    <mergeCell ref="C35:D35"/>
    <mergeCell ref="E32:L32"/>
    <mergeCell ref="E33:L33"/>
    <mergeCell ref="K5:L5"/>
    <mergeCell ref="B31:C31"/>
    <mergeCell ref="F30:J30"/>
    <mergeCell ref="A7:L7"/>
    <mergeCell ref="A8:L8"/>
    <mergeCell ref="C11:E11"/>
    <mergeCell ref="C12:E12"/>
    <mergeCell ref="C10:K10"/>
    <mergeCell ref="E31:L31"/>
    <mergeCell ref="B20:C20"/>
    <mergeCell ref="B18:C18"/>
    <mergeCell ref="B14:F14"/>
    <mergeCell ref="B22:K22"/>
    <mergeCell ref="B24:K24"/>
    <mergeCell ref="B16:L16"/>
    <mergeCell ref="B1:E1"/>
    <mergeCell ref="B2:E2"/>
    <mergeCell ref="B3:E3"/>
  </mergeCells>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604B8-F32C-44F4-8FE7-109AD5DC3CE0}">
  <sheetPr>
    <tabColor theme="8" tint="0.59999389629810485"/>
  </sheetPr>
  <dimension ref="A1:P35"/>
  <sheetViews>
    <sheetView showGridLines="0" workbookViewId="0">
      <selection activeCell="F27" sqref="F27:I27"/>
    </sheetView>
  </sheetViews>
  <sheetFormatPr defaultRowHeight="15" x14ac:dyDescent="0.25"/>
  <cols>
    <col min="1" max="1" width="4.140625" style="8" customWidth="1"/>
    <col min="2" max="2" width="14.42578125" style="8" customWidth="1"/>
    <col min="3" max="3" width="13.5703125" style="8" customWidth="1"/>
    <col min="4" max="4" width="10.7109375" style="8" customWidth="1"/>
    <col min="5" max="6" width="9.42578125" style="8" customWidth="1"/>
    <col min="7" max="7" width="4.42578125" style="8" customWidth="1"/>
    <col min="8" max="8" width="1.5703125" style="8" customWidth="1"/>
    <col min="9" max="9" width="2.42578125" style="8" customWidth="1"/>
    <col min="10" max="16" width="9.140625" style="8"/>
  </cols>
  <sheetData>
    <row r="1" spans="1:12" ht="20.25" customHeight="1" x14ac:dyDescent="0.25">
      <c r="B1" s="320" t="s">
        <v>13</v>
      </c>
      <c r="C1" s="320"/>
      <c r="D1" s="320"/>
      <c r="E1" s="320"/>
    </row>
    <row r="2" spans="1:12" x14ac:dyDescent="0.25">
      <c r="B2" s="320" t="s">
        <v>14</v>
      </c>
      <c r="C2" s="320"/>
      <c r="D2" s="320"/>
      <c r="E2" s="320"/>
    </row>
    <row r="3" spans="1:12" x14ac:dyDescent="0.25">
      <c r="B3" s="320" t="s">
        <v>15</v>
      </c>
      <c r="C3" s="320"/>
      <c r="D3" s="320"/>
      <c r="E3" s="320"/>
    </row>
    <row r="4" spans="1:12" x14ac:dyDescent="0.25">
      <c r="B4" s="7"/>
      <c r="C4" s="7"/>
      <c r="D4" s="7"/>
      <c r="E4" s="7"/>
    </row>
    <row r="5" spans="1:12" x14ac:dyDescent="0.25">
      <c r="B5" s="60" t="s">
        <v>111</v>
      </c>
      <c r="C5" s="126"/>
      <c r="J5" s="12" t="s">
        <v>41</v>
      </c>
      <c r="K5" s="363"/>
      <c r="L5" s="363"/>
    </row>
    <row r="6" spans="1:12" ht="11.25" customHeight="1" x14ac:dyDescent="0.25"/>
    <row r="7" spans="1:12" ht="22.5" x14ac:dyDescent="0.3">
      <c r="A7" s="347" t="s">
        <v>52</v>
      </c>
      <c r="B7" s="347"/>
      <c r="C7" s="347"/>
      <c r="D7" s="347"/>
      <c r="E7" s="347"/>
      <c r="F7" s="347"/>
      <c r="G7" s="364"/>
      <c r="H7" s="364"/>
      <c r="I7" s="364"/>
      <c r="J7" s="364"/>
      <c r="K7" s="39"/>
      <c r="L7" s="39"/>
    </row>
    <row r="8" spans="1:12" ht="18.75" x14ac:dyDescent="0.3">
      <c r="A8" s="348" t="s">
        <v>53</v>
      </c>
      <c r="B8" s="348"/>
      <c r="C8" s="348"/>
      <c r="D8" s="348"/>
      <c r="E8" s="348"/>
      <c r="F8" s="348"/>
      <c r="G8" s="348"/>
      <c r="H8" s="348"/>
      <c r="I8" s="348"/>
      <c r="J8" s="348"/>
      <c r="K8" s="348"/>
      <c r="L8" s="348"/>
    </row>
    <row r="9" spans="1:12" ht="11.25" customHeight="1" x14ac:dyDescent="0.25"/>
    <row r="10" spans="1:12" x14ac:dyDescent="0.25">
      <c r="B10" s="60" t="s">
        <v>19</v>
      </c>
      <c r="C10" s="319" t="str">
        <f>'Navrh na zarazeni zamestnance'!D10</f>
        <v/>
      </c>
      <c r="D10" s="319"/>
      <c r="E10" s="319"/>
      <c r="F10" s="319"/>
      <c r="G10" s="319"/>
      <c r="H10" s="319"/>
      <c r="I10" s="319"/>
      <c r="J10" s="319"/>
      <c r="K10" s="319"/>
    </row>
    <row r="11" spans="1:12" x14ac:dyDescent="0.25">
      <c r="B11" s="60" t="s">
        <v>20</v>
      </c>
      <c r="C11" s="319" t="str">
        <f>'Navrh na zarazeni zamestnance'!D11</f>
        <v/>
      </c>
      <c r="D11" s="319"/>
      <c r="E11" s="319"/>
      <c r="F11" s="17"/>
      <c r="G11" s="17"/>
      <c r="H11" s="17"/>
      <c r="I11" s="17"/>
      <c r="J11" s="17"/>
      <c r="K11" s="17"/>
    </row>
    <row r="12" spans="1:12" x14ac:dyDescent="0.25">
      <c r="B12" s="60" t="s">
        <v>49</v>
      </c>
      <c r="C12" s="317" t="str">
        <f>Košilka!D4</f>
        <v>Fakulta aplikované informatiky</v>
      </c>
      <c r="D12" s="317"/>
      <c r="E12" s="317"/>
      <c r="F12" s="17"/>
      <c r="G12" s="17"/>
      <c r="H12" s="17"/>
      <c r="I12" s="17"/>
      <c r="J12" s="17"/>
      <c r="K12" s="17"/>
    </row>
    <row r="13" spans="1:12" ht="11.25" customHeight="1" x14ac:dyDescent="0.25"/>
    <row r="14" spans="1:12" x14ac:dyDescent="0.25">
      <c r="B14" s="320" t="s">
        <v>110</v>
      </c>
      <c r="C14" s="320"/>
      <c r="D14" s="320"/>
      <c r="E14" s="320"/>
      <c r="F14" s="320"/>
      <c r="G14" s="320"/>
      <c r="H14" s="320"/>
      <c r="I14" s="320"/>
      <c r="J14" s="320"/>
      <c r="K14" s="320"/>
      <c r="L14" s="320"/>
    </row>
    <row r="16" spans="1:12" ht="15" customHeight="1" x14ac:dyDescent="0.25">
      <c r="B16" s="365" t="s">
        <v>56</v>
      </c>
      <c r="C16" s="365"/>
      <c r="D16" s="365"/>
      <c r="E16" s="40" t="str">
        <f>'Navrh na zarazeni zamestnance'!B80</f>
        <v/>
      </c>
      <c r="F16" s="366"/>
      <c r="G16" s="366"/>
      <c r="H16" s="366"/>
      <c r="I16" s="366"/>
      <c r="J16" s="366"/>
      <c r="K16" s="366"/>
      <c r="L16" s="366"/>
    </row>
    <row r="17" spans="2:12" x14ac:dyDescent="0.25">
      <c r="B17" s="302" t="s">
        <v>57</v>
      </c>
      <c r="C17" s="302"/>
      <c r="D17" s="302"/>
      <c r="E17" s="367">
        <f>Košilka!G61</f>
        <v>0</v>
      </c>
      <c r="F17" s="367"/>
      <c r="G17" s="367"/>
      <c r="H17" s="367"/>
      <c r="I17" s="367"/>
      <c r="J17" s="367"/>
    </row>
    <row r="18" spans="2:12" x14ac:dyDescent="0.25">
      <c r="B18" s="12"/>
      <c r="C18" s="12"/>
      <c r="D18" s="12"/>
      <c r="E18" s="24"/>
      <c r="F18" s="24"/>
      <c r="G18" s="37"/>
    </row>
    <row r="19" spans="2:12" x14ac:dyDescent="0.25">
      <c r="B19" s="31" t="str">
        <f>'Navrh na zarazeni zamestnance'!E80</f>
        <v/>
      </c>
      <c r="D19" s="5"/>
    </row>
    <row r="21" spans="2:12" x14ac:dyDescent="0.25">
      <c r="B21" s="8" t="s">
        <v>54</v>
      </c>
      <c r="C21" s="9" t="str">
        <f>'Navrh na zarazeni zamestnance'!D77</f>
        <v/>
      </c>
    </row>
    <row r="23" spans="2:12" ht="45.75" customHeight="1" x14ac:dyDescent="0.25">
      <c r="B23" s="361" t="s">
        <v>55</v>
      </c>
      <c r="C23" s="361"/>
      <c r="D23" s="361"/>
      <c r="E23" s="361"/>
      <c r="F23" s="361"/>
      <c r="G23" s="361"/>
      <c r="H23" s="361"/>
      <c r="I23" s="361"/>
      <c r="J23" s="361"/>
      <c r="K23" s="361"/>
      <c r="L23" s="361"/>
    </row>
    <row r="26" spans="2:12" ht="11.25" customHeight="1" x14ac:dyDescent="0.25"/>
    <row r="27" spans="2:12" ht="11.25" customHeight="1" x14ac:dyDescent="0.25"/>
    <row r="28" spans="2:12" ht="11.25" customHeight="1" x14ac:dyDescent="0.25"/>
    <row r="30" spans="2:12" x14ac:dyDescent="0.25">
      <c r="F30" s="352"/>
      <c r="G30" s="352"/>
      <c r="H30" s="352"/>
      <c r="I30" s="352"/>
      <c r="J30" s="352"/>
    </row>
    <row r="31" spans="2:12" x14ac:dyDescent="0.25">
      <c r="B31" s="289"/>
      <c r="C31" s="289"/>
      <c r="D31" s="24"/>
      <c r="E31" s="352">
        <f>Košilka!D5</f>
        <v>0</v>
      </c>
      <c r="F31" s="352"/>
      <c r="G31" s="352"/>
      <c r="H31" s="352"/>
      <c r="I31" s="352"/>
      <c r="J31" s="352"/>
      <c r="K31" s="352"/>
      <c r="L31" s="352"/>
    </row>
    <row r="32" spans="2:12" x14ac:dyDescent="0.25">
      <c r="B32" s="24"/>
      <c r="C32" s="24"/>
      <c r="D32" s="24"/>
      <c r="E32" s="289" t="str">
        <f>Košilka!G5</f>
        <v>děkan</v>
      </c>
      <c r="F32" s="289"/>
      <c r="G32" s="289"/>
      <c r="H32" s="289"/>
      <c r="I32" s="289"/>
      <c r="J32" s="289"/>
      <c r="K32" s="289"/>
      <c r="L32" s="289"/>
    </row>
    <row r="33" spans="2:12" x14ac:dyDescent="0.25">
      <c r="E33" s="289" t="s">
        <v>38</v>
      </c>
      <c r="F33" s="289"/>
      <c r="G33" s="289"/>
      <c r="H33" s="289"/>
      <c r="I33" s="289"/>
      <c r="J33" s="289"/>
      <c r="K33" s="289"/>
      <c r="L33" s="289"/>
    </row>
    <row r="34" spans="2:12" x14ac:dyDescent="0.25">
      <c r="B34" s="8" t="s">
        <v>45</v>
      </c>
      <c r="C34" s="306"/>
      <c r="D34" s="306"/>
    </row>
    <row r="35" spans="2:12" x14ac:dyDescent="0.25">
      <c r="C35" s="362" t="s">
        <v>46</v>
      </c>
      <c r="D35" s="362"/>
    </row>
  </sheetData>
  <sheetProtection algorithmName="SHA-512" hashValue="68kbUzTdBhCqDLoNToS8H2kXhWxf33X4Rx3iSQ7Dmhj50dzmIg7BVTSpHkyzCrHdk569Y+fVEdjxfo+lWOgsJw==" saltValue="Pa8Mtv+nt0h3yopjj+rgqg==" spinCount="100000" sheet="1" objects="1" scenarios="1"/>
  <mergeCells count="23">
    <mergeCell ref="E32:L32"/>
    <mergeCell ref="E33:L33"/>
    <mergeCell ref="C34:D34"/>
    <mergeCell ref="C35:D35"/>
    <mergeCell ref="A7:F7"/>
    <mergeCell ref="G7:J7"/>
    <mergeCell ref="B14:L14"/>
    <mergeCell ref="B16:D16"/>
    <mergeCell ref="C11:E11"/>
    <mergeCell ref="C12:E12"/>
    <mergeCell ref="B23:L23"/>
    <mergeCell ref="F30:J30"/>
    <mergeCell ref="F16:L16"/>
    <mergeCell ref="B17:D17"/>
    <mergeCell ref="E17:J17"/>
    <mergeCell ref="K5:L5"/>
    <mergeCell ref="A8:L8"/>
    <mergeCell ref="B31:C31"/>
    <mergeCell ref="B1:E1"/>
    <mergeCell ref="B2:E2"/>
    <mergeCell ref="B3:E3"/>
    <mergeCell ref="C10:K10"/>
    <mergeCell ref="E31:L31"/>
  </mergeCells>
  <pageMargins left="0.25" right="0.25"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2E24-6383-4EC8-A0A3-418CEAE47862}">
  <sheetPr>
    <tabColor theme="5" tint="0.59999389629810485"/>
  </sheetPr>
  <dimension ref="A1:I54"/>
  <sheetViews>
    <sheetView showGridLines="0" workbookViewId="0">
      <selection activeCell="A2" sqref="A2"/>
    </sheetView>
  </sheetViews>
  <sheetFormatPr defaultRowHeight="15" x14ac:dyDescent="0.25"/>
  <cols>
    <col min="1" max="1" width="4.42578125" style="8" customWidth="1"/>
    <col min="2" max="2" width="82.42578125" style="8" customWidth="1"/>
    <col min="3" max="9" width="9.140625" style="8"/>
  </cols>
  <sheetData>
    <row r="1" spans="1:9" ht="18.75" x14ac:dyDescent="0.25">
      <c r="A1" s="370" t="s">
        <v>177</v>
      </c>
      <c r="B1" s="370"/>
    </row>
    <row r="2" spans="1:9" ht="15.75" x14ac:dyDescent="0.25">
      <c r="A2" s="82"/>
    </row>
    <row r="3" spans="1:9" ht="51" customHeight="1" x14ac:dyDescent="0.25">
      <c r="A3" s="369" t="s">
        <v>159</v>
      </c>
      <c r="B3" s="369"/>
      <c r="C3" s="84"/>
      <c r="D3" s="84"/>
      <c r="E3" s="84"/>
      <c r="F3" s="84"/>
      <c r="G3" s="84"/>
      <c r="H3" s="84"/>
      <c r="I3" s="84"/>
    </row>
    <row r="4" spans="1:9" ht="17.25" customHeight="1" x14ac:dyDescent="0.25">
      <c r="A4" s="83"/>
      <c r="B4" s="83"/>
      <c r="C4" s="83"/>
      <c r="D4" s="83"/>
      <c r="E4" s="83"/>
      <c r="F4" s="83"/>
      <c r="G4" s="83"/>
      <c r="H4" s="83"/>
      <c r="I4" s="83"/>
    </row>
    <row r="5" spans="1:9" ht="18.75" x14ac:dyDescent="0.25">
      <c r="A5" s="368" t="s">
        <v>160</v>
      </c>
      <c r="B5" s="368"/>
      <c r="C5" s="83"/>
      <c r="D5" s="83"/>
      <c r="E5" s="83"/>
      <c r="F5" s="83"/>
      <c r="G5" s="83"/>
      <c r="H5" s="83"/>
      <c r="I5" s="83"/>
    </row>
    <row r="6" spans="1:9" ht="17.25" customHeight="1" x14ac:dyDescent="0.25">
      <c r="A6" s="83"/>
      <c r="B6" s="83"/>
      <c r="C6" s="83"/>
      <c r="D6" s="83"/>
      <c r="E6" s="83"/>
      <c r="F6" s="83"/>
      <c r="G6" s="83"/>
      <c r="H6" s="83"/>
      <c r="I6" s="83"/>
    </row>
    <row r="7" spans="1:9" ht="15.75" x14ac:dyDescent="0.25">
      <c r="A7" s="371" t="s">
        <v>161</v>
      </c>
      <c r="B7" s="371"/>
    </row>
    <row r="9" spans="1:9" ht="55.9" customHeight="1" x14ac:dyDescent="0.25">
      <c r="A9" s="361" t="s">
        <v>162</v>
      </c>
      <c r="B9" s="361"/>
    </row>
    <row r="12" spans="1:9" x14ac:dyDescent="0.25">
      <c r="A12" s="319" t="s">
        <v>163</v>
      </c>
      <c r="B12" s="319"/>
    </row>
    <row r="14" spans="1:9" x14ac:dyDescent="0.25">
      <c r="A14" s="8" t="s">
        <v>124</v>
      </c>
    </row>
    <row r="15" spans="1:9" x14ac:dyDescent="0.25">
      <c r="A15" s="187" t="s">
        <v>175</v>
      </c>
      <c r="B15" s="81" t="s">
        <v>125</v>
      </c>
    </row>
    <row r="16" spans="1:9" x14ac:dyDescent="0.25">
      <c r="A16" s="187" t="s">
        <v>175</v>
      </c>
      <c r="B16" s="81" t="s">
        <v>126</v>
      </c>
    </row>
    <row r="17" spans="1:2" x14ac:dyDescent="0.25">
      <c r="A17" s="187" t="s">
        <v>175</v>
      </c>
      <c r="B17" s="81" t="s">
        <v>127</v>
      </c>
    </row>
    <row r="18" spans="1:2" x14ac:dyDescent="0.25">
      <c r="A18" s="187" t="s">
        <v>175</v>
      </c>
      <c r="B18" s="81" t="s">
        <v>128</v>
      </c>
    </row>
    <row r="19" spans="1:2" x14ac:dyDescent="0.25">
      <c r="A19" s="187" t="s">
        <v>175</v>
      </c>
      <c r="B19" s="81" t="s">
        <v>129</v>
      </c>
    </row>
    <row r="20" spans="1:2" x14ac:dyDescent="0.25">
      <c r="A20" s="187" t="s">
        <v>175</v>
      </c>
      <c r="B20" s="81" t="s">
        <v>130</v>
      </c>
    </row>
    <row r="21" spans="1:2" x14ac:dyDescent="0.25">
      <c r="A21" s="187" t="s">
        <v>175</v>
      </c>
      <c r="B21" s="81" t="s">
        <v>131</v>
      </c>
    </row>
    <row r="22" spans="1:2" x14ac:dyDescent="0.25">
      <c r="A22" s="187" t="s">
        <v>175</v>
      </c>
      <c r="B22" s="81" t="s">
        <v>164</v>
      </c>
    </row>
    <row r="23" spans="1:2" x14ac:dyDescent="0.25">
      <c r="A23" s="187" t="s">
        <v>175</v>
      </c>
      <c r="B23" s="81" t="s">
        <v>165</v>
      </c>
    </row>
    <row r="24" spans="1:2" x14ac:dyDescent="0.25">
      <c r="A24" s="187" t="s">
        <v>175</v>
      </c>
      <c r="B24" s="81" t="s">
        <v>132</v>
      </c>
    </row>
    <row r="25" spans="1:2" x14ac:dyDescent="0.25">
      <c r="A25" s="187" t="s">
        <v>175</v>
      </c>
      <c r="B25" s="81" t="s">
        <v>133</v>
      </c>
    </row>
    <row r="26" spans="1:2" x14ac:dyDescent="0.25">
      <c r="A26" s="187" t="s">
        <v>175</v>
      </c>
      <c r="B26" s="81" t="s">
        <v>134</v>
      </c>
    </row>
    <row r="27" spans="1:2" x14ac:dyDescent="0.25">
      <c r="A27" s="187" t="s">
        <v>175</v>
      </c>
      <c r="B27" s="81" t="s">
        <v>135</v>
      </c>
    </row>
    <row r="28" spans="1:2" x14ac:dyDescent="0.25">
      <c r="A28" s="187" t="s">
        <v>175</v>
      </c>
      <c r="B28" s="81" t="s">
        <v>136</v>
      </c>
    </row>
    <row r="29" spans="1:2" ht="30" x14ac:dyDescent="0.25">
      <c r="A29" s="187" t="s">
        <v>175</v>
      </c>
      <c r="B29" s="81" t="s">
        <v>137</v>
      </c>
    </row>
    <row r="30" spans="1:2" x14ac:dyDescent="0.25">
      <c r="A30" s="320" t="s">
        <v>138</v>
      </c>
      <c r="B30" s="320"/>
    </row>
    <row r="31" spans="1:2" x14ac:dyDescent="0.25">
      <c r="A31" s="187" t="s">
        <v>175</v>
      </c>
      <c r="B31" s="81" t="s">
        <v>143</v>
      </c>
    </row>
    <row r="32" spans="1:2" ht="75" x14ac:dyDescent="0.25">
      <c r="A32" s="187" t="s">
        <v>175</v>
      </c>
      <c r="B32" s="81" t="s">
        <v>166</v>
      </c>
    </row>
    <row r="33" spans="1:2" ht="60" x14ac:dyDescent="0.25">
      <c r="A33" s="187" t="s">
        <v>175</v>
      </c>
      <c r="B33" s="81" t="s">
        <v>149</v>
      </c>
    </row>
    <row r="34" spans="1:2" ht="30" x14ac:dyDescent="0.25">
      <c r="A34" s="187" t="s">
        <v>175</v>
      </c>
      <c r="B34" s="81" t="s">
        <v>150</v>
      </c>
    </row>
    <row r="35" spans="1:2" ht="33" customHeight="1" x14ac:dyDescent="0.25">
      <c r="A35" s="361" t="s">
        <v>167</v>
      </c>
      <c r="B35" s="361"/>
    </row>
    <row r="37" spans="1:2" x14ac:dyDescent="0.25">
      <c r="A37" s="320" t="s">
        <v>142</v>
      </c>
      <c r="B37" s="320"/>
    </row>
    <row r="38" spans="1:2" x14ac:dyDescent="0.25">
      <c r="A38" s="187" t="s">
        <v>175</v>
      </c>
      <c r="B38" s="81" t="s">
        <v>144</v>
      </c>
    </row>
    <row r="39" spans="1:2" x14ac:dyDescent="0.25">
      <c r="A39" s="187" t="s">
        <v>175</v>
      </c>
      <c r="B39" s="81" t="s">
        <v>145</v>
      </c>
    </row>
    <row r="40" spans="1:2" x14ac:dyDescent="0.25">
      <c r="A40" s="187" t="s">
        <v>175</v>
      </c>
      <c r="B40" s="81" t="s">
        <v>146</v>
      </c>
    </row>
    <row r="41" spans="1:2" x14ac:dyDescent="0.25">
      <c r="A41" s="187" t="s">
        <v>175</v>
      </c>
      <c r="B41" s="81" t="s">
        <v>147</v>
      </c>
    </row>
    <row r="42" spans="1:2" ht="30" x14ac:dyDescent="0.25">
      <c r="A42" s="187" t="s">
        <v>175</v>
      </c>
      <c r="B42" s="81" t="s">
        <v>148</v>
      </c>
    </row>
    <row r="44" spans="1:2" ht="18.75" x14ac:dyDescent="0.25">
      <c r="A44" s="368" t="s">
        <v>168</v>
      </c>
      <c r="B44" s="368"/>
    </row>
    <row r="46" spans="1:2" ht="28.9" customHeight="1" x14ac:dyDescent="0.25">
      <c r="A46" s="361" t="s">
        <v>169</v>
      </c>
      <c r="B46" s="361"/>
    </row>
    <row r="47" spans="1:2" ht="21.75" customHeight="1" x14ac:dyDescent="0.25">
      <c r="A47" s="320" t="s">
        <v>170</v>
      </c>
      <c r="B47" s="320"/>
    </row>
    <row r="48" spans="1:2" ht="30" x14ac:dyDescent="0.25">
      <c r="A48" s="187" t="s">
        <v>175</v>
      </c>
      <c r="B48" s="81" t="s">
        <v>171</v>
      </c>
    </row>
    <row r="49" spans="1:2" x14ac:dyDescent="0.25">
      <c r="A49" s="187" t="s">
        <v>175</v>
      </c>
      <c r="B49" s="81" t="s">
        <v>139</v>
      </c>
    </row>
    <row r="50" spans="1:2" ht="30" x14ac:dyDescent="0.25">
      <c r="A50" s="187" t="s">
        <v>175</v>
      </c>
      <c r="B50" s="81" t="s">
        <v>140</v>
      </c>
    </row>
    <row r="51" spans="1:2" x14ac:dyDescent="0.25">
      <c r="A51" s="187" t="s">
        <v>175</v>
      </c>
      <c r="B51" s="81" t="s">
        <v>141</v>
      </c>
    </row>
    <row r="52" spans="1:2" ht="30" x14ac:dyDescent="0.25">
      <c r="A52" s="187" t="s">
        <v>175</v>
      </c>
      <c r="B52" s="81" t="s">
        <v>172</v>
      </c>
    </row>
    <row r="53" spans="1:2" x14ac:dyDescent="0.25">
      <c r="A53" s="187" t="s">
        <v>175</v>
      </c>
      <c r="B53" s="81" t="s">
        <v>173</v>
      </c>
    </row>
    <row r="54" spans="1:2" ht="33.75" customHeight="1" x14ac:dyDescent="0.25">
      <c r="A54" s="361" t="s">
        <v>174</v>
      </c>
      <c r="B54" s="361"/>
    </row>
  </sheetData>
  <mergeCells count="13">
    <mergeCell ref="A3:B3"/>
    <mergeCell ref="A1:B1"/>
    <mergeCell ref="A5:B5"/>
    <mergeCell ref="A7:B7"/>
    <mergeCell ref="A9:B9"/>
    <mergeCell ref="A46:B46"/>
    <mergeCell ref="A47:B47"/>
    <mergeCell ref="A54:B54"/>
    <mergeCell ref="A12:B12"/>
    <mergeCell ref="A30:B30"/>
    <mergeCell ref="A35:B35"/>
    <mergeCell ref="A37:B37"/>
    <mergeCell ref="A44:B4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Košilka</vt:lpstr>
      <vt:lpstr>Navrh na zarazeni zamestnance</vt:lpstr>
      <vt:lpstr>OO-hlavni_cinnost</vt:lpstr>
      <vt:lpstr>OO-projekt1</vt:lpstr>
      <vt:lpstr>OO-projekt2</vt:lpstr>
      <vt:lpstr>OO-projekt3</vt:lpstr>
      <vt:lpstr>Mzdovy vymer</vt:lpstr>
      <vt:lpstr>Priplatek za vedeni</vt:lpstr>
      <vt:lpstr>Oduvodnění-OO</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Vojtěšek</dc:creator>
  <cp:lastModifiedBy>Jiří Vojtěšek</cp:lastModifiedBy>
  <cp:lastPrinted>2026-02-12T12:57:56Z</cp:lastPrinted>
  <dcterms:created xsi:type="dcterms:W3CDTF">2026-01-29T18:38:32Z</dcterms:created>
  <dcterms:modified xsi:type="dcterms:W3CDTF">2026-02-12T19:12:38Z</dcterms:modified>
</cp:coreProperties>
</file>