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bcz-my.sharepoint.com/personal/benicek_utb_cz/Documents/CŽV/"/>
    </mc:Choice>
  </mc:AlternateContent>
  <bookViews>
    <workbookView xWindow="0" yWindow="0" windowWidth="28800" windowHeight="11700" activeTab="1"/>
  </bookViews>
  <sheets>
    <sheet name="kalkulace školení + stroj " sheetId="12" r:id="rId1"/>
    <sheet name="kalkulace jen školení" sheetId="13" r:id="rId2"/>
  </sheets>
  <calcPr calcId="162913"/>
</workbook>
</file>

<file path=xl/calcChain.xml><?xml version="1.0" encoding="utf-8"?>
<calcChain xmlns="http://schemas.openxmlformats.org/spreadsheetml/2006/main">
  <c r="K15" i="12" l="1"/>
  <c r="K15" i="13"/>
  <c r="N39" i="13"/>
  <c r="J39" i="13"/>
  <c r="G15" i="12"/>
  <c r="K7" i="12"/>
  <c r="G21" i="12" s="1"/>
  <c r="F15" i="12" s="1"/>
  <c r="K7" i="13"/>
  <c r="G21" i="13" s="1"/>
  <c r="F15" i="13" s="1"/>
  <c r="H21" i="13" l="1"/>
  <c r="J21" i="13" s="1"/>
  <c r="H42" i="13"/>
  <c r="J42" i="13" s="1"/>
  <c r="J37" i="13"/>
  <c r="J36" i="13" s="1"/>
  <c r="H36" i="13"/>
  <c r="J35" i="13"/>
  <c r="J34" i="13"/>
  <c r="J32" i="13"/>
  <c r="J31" i="13"/>
  <c r="J30" i="13"/>
  <c r="J29" i="13"/>
  <c r="J28" i="13"/>
  <c r="I27" i="13"/>
  <c r="H27" i="13"/>
  <c r="H26" i="13"/>
  <c r="H25" i="13"/>
  <c r="H24" i="13" s="1"/>
  <c r="J20" i="13"/>
  <c r="J18" i="13"/>
  <c r="J17" i="13"/>
  <c r="G15" i="13"/>
  <c r="H15" i="13" s="1"/>
  <c r="I11" i="13"/>
  <c r="H11" i="13"/>
  <c r="J37" i="12"/>
  <c r="J36" i="12"/>
  <c r="J38" i="12"/>
  <c r="H11" i="12"/>
  <c r="J11" i="12" s="1"/>
  <c r="I27" i="12"/>
  <c r="H27" i="12"/>
  <c r="J34" i="12"/>
  <c r="J30" i="12"/>
  <c r="J32" i="12"/>
  <c r="J31" i="12"/>
  <c r="H15" i="12"/>
  <c r="H23" i="12" s="1"/>
  <c r="I11" i="12"/>
  <c r="J11" i="13" l="1"/>
  <c r="J27" i="13"/>
  <c r="H23" i="13"/>
  <c r="H22" i="13" s="1"/>
  <c r="J15" i="13"/>
  <c r="J15" i="12"/>
  <c r="H26" i="12"/>
  <c r="J23" i="13" l="1"/>
  <c r="J22" i="13" s="1"/>
  <c r="J26" i="13"/>
  <c r="J25" i="13"/>
  <c r="J13" i="13"/>
  <c r="H25" i="12"/>
  <c r="J24" i="13" l="1"/>
  <c r="H42" i="12"/>
  <c r="J42" i="12" s="1"/>
  <c r="H36" i="12"/>
  <c r="J28" i="12"/>
  <c r="J18" i="12"/>
  <c r="J35" i="12"/>
  <c r="J20" i="12"/>
  <c r="J29" i="12"/>
  <c r="J17" i="12"/>
  <c r="J21" i="12"/>
  <c r="J23" i="12" s="1"/>
  <c r="J22" i="12" s="1"/>
  <c r="Q30" i="13" l="1"/>
  <c r="Q31" i="13" s="1"/>
  <c r="J40" i="13"/>
  <c r="Q29" i="13"/>
  <c r="J25" i="12"/>
  <c r="J26" i="12"/>
  <c r="J27" i="12"/>
  <c r="J13" i="12"/>
  <c r="H24" i="12"/>
  <c r="H22" i="12"/>
  <c r="Q32" i="13" l="1"/>
  <c r="Q33" i="13"/>
  <c r="K39" i="13"/>
  <c r="J24" i="12"/>
  <c r="Q30" i="12" s="1"/>
  <c r="Q31" i="12" s="1"/>
  <c r="Q29" i="12" l="1"/>
  <c r="N39" i="12" s="1"/>
  <c r="J39" i="12" s="1"/>
  <c r="K39" i="12" s="1"/>
  <c r="J40" i="12" l="1"/>
  <c r="Q33" i="12" s="1"/>
  <c r="Q32" i="12"/>
</calcChain>
</file>

<file path=xl/comments1.xml><?xml version="1.0" encoding="utf-8"?>
<comments xmlns="http://schemas.openxmlformats.org/spreadsheetml/2006/main">
  <authors>
    <author>Silvie Julinová</author>
    <author>Zdenka</author>
  </authors>
  <commentList>
    <comment ref="H25" authorId="0" shapeId="0">
      <text>
        <r>
          <rPr>
            <sz val="8"/>
            <color indexed="81"/>
            <rFont val="Tahoma"/>
            <family val="2"/>
            <charset val="238"/>
          </rPr>
          <t>25% sociální pojištění
9% zdravotní pojištění</t>
        </r>
      </text>
    </comment>
    <comment ref="H26" authorId="0" shapeId="0">
      <text>
        <r>
          <rPr>
            <sz val="8"/>
            <color indexed="81"/>
            <rFont val="Tahoma"/>
            <family val="2"/>
            <charset val="238"/>
          </rPr>
          <t>0,42% úrazové pojištění</t>
        </r>
      </text>
    </comment>
    <comment ref="H36" authorId="1" shapeId="0">
      <text>
        <r>
          <rPr>
            <b/>
            <sz val="9"/>
            <color indexed="81"/>
            <rFont val="Tahoma"/>
            <family val="2"/>
            <charset val="238"/>
          </rPr>
          <t>Lenka:</t>
        </r>
        <r>
          <rPr>
            <sz val="9"/>
            <color indexed="81"/>
            <rFont val="Tahoma"/>
            <family val="2"/>
            <charset val="238"/>
          </rPr>
          <t xml:space="preserve">
režie viz pomocný list
</t>
        </r>
      </text>
    </comment>
  </commentList>
</comments>
</file>

<file path=xl/comments2.xml><?xml version="1.0" encoding="utf-8"?>
<comments xmlns="http://schemas.openxmlformats.org/spreadsheetml/2006/main">
  <authors>
    <author>Silvie Julinová</author>
    <author>Zdenka</author>
  </authors>
  <commentList>
    <comment ref="H25" authorId="0" shapeId="0">
      <text>
        <r>
          <rPr>
            <sz val="8"/>
            <color indexed="81"/>
            <rFont val="Tahoma"/>
            <family val="2"/>
            <charset val="238"/>
          </rPr>
          <t>25% sociální pojištění
9% zdravotní pojištění</t>
        </r>
      </text>
    </comment>
    <comment ref="H26" authorId="0" shapeId="0">
      <text>
        <r>
          <rPr>
            <sz val="8"/>
            <color indexed="81"/>
            <rFont val="Tahoma"/>
            <family val="2"/>
            <charset val="238"/>
          </rPr>
          <t>0,42% úrazové pojištění</t>
        </r>
      </text>
    </comment>
    <comment ref="H36" authorId="1" shapeId="0">
      <text>
        <r>
          <rPr>
            <b/>
            <sz val="9"/>
            <color indexed="81"/>
            <rFont val="Tahoma"/>
            <family val="2"/>
            <charset val="238"/>
          </rPr>
          <t>Lenka:</t>
        </r>
        <r>
          <rPr>
            <sz val="9"/>
            <color indexed="81"/>
            <rFont val="Tahoma"/>
            <family val="2"/>
            <charset val="238"/>
          </rPr>
          <t xml:space="preserve">
režie viz pomocný list
</t>
        </r>
      </text>
    </comment>
  </commentList>
</comments>
</file>

<file path=xl/sharedStrings.xml><?xml version="1.0" encoding="utf-8"?>
<sst xmlns="http://schemas.openxmlformats.org/spreadsheetml/2006/main" count="195" uniqueCount="94">
  <si>
    <t>Název DČ:</t>
  </si>
  <si>
    <t>1.</t>
  </si>
  <si>
    <t>3.</t>
  </si>
  <si>
    <t>Fond náhrad</t>
  </si>
  <si>
    <t>6.</t>
  </si>
  <si>
    <t>7.</t>
  </si>
  <si>
    <t>10.</t>
  </si>
  <si>
    <t>a)</t>
  </si>
  <si>
    <t>b)</t>
  </si>
  <si>
    <t>c)</t>
  </si>
  <si>
    <t>d)</t>
  </si>
  <si>
    <t>e)</t>
  </si>
  <si>
    <t>f)</t>
  </si>
  <si>
    <t>2.</t>
  </si>
  <si>
    <t xml:space="preserve">a) </t>
  </si>
  <si>
    <t xml:space="preserve">4. </t>
  </si>
  <si>
    <t xml:space="preserve">b) </t>
  </si>
  <si>
    <t xml:space="preserve">d) </t>
  </si>
  <si>
    <t xml:space="preserve">5.   </t>
  </si>
  <si>
    <t>telefony, fax, poštovné (přímo kalkulovatelné)</t>
  </si>
  <si>
    <t>9.</t>
  </si>
  <si>
    <t>8.</t>
  </si>
  <si>
    <t>Dodavatelské pracoviště:</t>
  </si>
  <si>
    <t xml:space="preserve">Přímý materiál </t>
  </si>
  <si>
    <t>Odpovědný řešitel:</t>
  </si>
  <si>
    <t xml:space="preserve">Zisk </t>
  </si>
  <si>
    <r>
      <t xml:space="preserve">Přímé mzdy a odměny řešitelů CELKEM </t>
    </r>
    <r>
      <rPr>
        <b/>
        <sz val="11"/>
        <rFont val="Times New Roman"/>
        <family val="1"/>
        <charset val="238"/>
      </rPr>
      <t xml:space="preserve">     </t>
    </r>
  </si>
  <si>
    <r>
      <t xml:space="preserve">Zákonné odvody celkem </t>
    </r>
    <r>
      <rPr>
        <b/>
        <sz val="11"/>
        <rFont val="Times New Roman"/>
        <family val="1"/>
        <charset val="238"/>
      </rPr>
      <t xml:space="preserve"> </t>
    </r>
  </si>
  <si>
    <r>
      <t xml:space="preserve">Ostatní náklady </t>
    </r>
    <r>
      <rPr>
        <b/>
        <sz val="11"/>
        <rFont val="Times New Roman"/>
        <family val="1"/>
        <charset val="238"/>
      </rPr>
      <t xml:space="preserve">    </t>
    </r>
  </si>
  <si>
    <r>
      <t xml:space="preserve">Režie CELKEM </t>
    </r>
    <r>
      <rPr>
        <b/>
        <sz val="11"/>
        <rFont val="Times New Roman"/>
        <family val="1"/>
        <charset val="238"/>
      </rPr>
      <t xml:space="preserve"> </t>
    </r>
  </si>
  <si>
    <r>
      <t>Cena bez DPH</t>
    </r>
    <r>
      <rPr>
        <sz val="11"/>
        <rFont val="Times New Roman"/>
        <family val="1"/>
        <charset val="238"/>
      </rPr>
      <t xml:space="preserve"> (součet bodů 1 až 7) </t>
    </r>
  </si>
  <si>
    <t>Zahájení prací:</t>
  </si>
  <si>
    <t>Obor činnosti (dle živnostenského oprávnění):</t>
  </si>
  <si>
    <t>Přímý materiál spotřebovaný přímo na zakázku</t>
  </si>
  <si>
    <t>Cena včetně DPH</t>
  </si>
  <si>
    <t>odměny interním řešitelům (§ 76 dohoda o pracovní činnosti)</t>
  </si>
  <si>
    <t>odměny interním řešitelům (§ 75 dohoda o provedení práce)</t>
  </si>
  <si>
    <t>odměny externím pracovníkům (§ 76 dohoda o pracovní činnosti)</t>
  </si>
  <si>
    <t>odměny externím pracovníkům (§ 75 dohoda o provedení práce)</t>
  </si>
  <si>
    <t>Ukončení prací:</t>
  </si>
  <si>
    <r>
      <t xml:space="preserve">*) </t>
    </r>
    <r>
      <rPr>
        <sz val="10"/>
        <rFont val="Arial"/>
        <family val="2"/>
        <charset val="238"/>
      </rPr>
      <t>Kalkulace obsahuje minimální strukturu a členění nákladů. Jednotlivé řádky kalkulace lze upravovat a specifikovat podle potřeb součásti</t>
    </r>
  </si>
  <si>
    <t>SPP DČ:</t>
  </si>
  <si>
    <t>zákonné pojištění (0,42 % z pol. 2a), 2b),2d), příp. 2f)</t>
  </si>
  <si>
    <t>příkazce operace</t>
  </si>
  <si>
    <t>správce rozpočtu</t>
  </si>
  <si>
    <t xml:space="preserve">Ve Zlíně </t>
  </si>
  <si>
    <t>na zakázku</t>
  </si>
  <si>
    <t>1hod</t>
  </si>
  <si>
    <r>
      <t>DPH</t>
    </r>
    <r>
      <rPr>
        <sz val="11"/>
        <rFont val="Times New Roman"/>
        <family val="1"/>
        <charset val="238"/>
      </rPr>
      <t xml:space="preserve"> (15% nebo 21 % z bodu 8)</t>
    </r>
  </si>
  <si>
    <t>Dr. Beníček</t>
  </si>
  <si>
    <t>Kalkulace nákladů</t>
  </si>
  <si>
    <t>náklady na budovy</t>
  </si>
  <si>
    <t>učebnice</t>
  </si>
  <si>
    <t>zkouška</t>
  </si>
  <si>
    <t>kurzové ztráty a poplatky a zisky</t>
  </si>
  <si>
    <t>1 účastník</t>
  </si>
  <si>
    <t>celkem</t>
  </si>
  <si>
    <t>doba trvání</t>
  </si>
  <si>
    <t>počet účastníků</t>
  </si>
  <si>
    <t>kurz 10 lidí - výuka plastikářské technologie - 8 hodin výuky s laboratorní výukou v délce 4 hodiny a 4 hodiny přednášení</t>
  </si>
  <si>
    <t>tarifní mzda</t>
  </si>
  <si>
    <t>mzdy do úvazku</t>
  </si>
  <si>
    <t>odměny interním řešitelům</t>
  </si>
  <si>
    <t>násobek odměny</t>
  </si>
  <si>
    <t>hodin. mzda</t>
  </si>
  <si>
    <t>počet hodin v měsíci</t>
  </si>
  <si>
    <t>g)</t>
  </si>
  <si>
    <t>h)</t>
  </si>
  <si>
    <t>odměna administrativa</t>
  </si>
  <si>
    <t>fond náhrad k přímým mzdám a odměnám a)+b)+g)</t>
  </si>
  <si>
    <t>zákonné zdravotní a sociální pojištění (34 % z pol. 2a), 2b), 2c) a 2g), příp. 2f) a 2d) u DPP nad 10 tis Kč</t>
  </si>
  <si>
    <t>režijní náklad na zveřejnění kurzu</t>
  </si>
  <si>
    <t>tisk osvědčení o kurzu</t>
  </si>
  <si>
    <t>návrh ceny bez DPH při 10 % zisku</t>
  </si>
  <si>
    <t>celková náklady bez zisku</t>
  </si>
  <si>
    <t>podíl v daném měsíci</t>
  </si>
  <si>
    <t>cestovní náklady</t>
  </si>
  <si>
    <t>cena pro 1 účastníka kurzu</t>
  </si>
  <si>
    <t>vstřikovací stroj ev.č. XYX 400Kč/hod</t>
  </si>
  <si>
    <t>režie strojní</t>
  </si>
  <si>
    <t>doba použití 4 hod</t>
  </si>
  <si>
    <t>Výpočet se provede dle směrnice kvestora (způsob výpočtu uložen na součásti)</t>
  </si>
  <si>
    <t>doc. XZS</t>
  </si>
  <si>
    <t>kurz 12 lidí - výuka plastikářské technologie - 20 hodin výuky - přednášení</t>
  </si>
  <si>
    <t>do úvazku</t>
  </si>
  <si>
    <t>odměna ze zakázky</t>
  </si>
  <si>
    <t>navedení do tarifu a z ušetřeného zdroje možno vyplatit odměnu</t>
  </si>
  <si>
    <t>doporučení zisku (10 %)</t>
  </si>
  <si>
    <t>výsledný zisk</t>
  </si>
  <si>
    <t>návrh ceny bez DPH</t>
  </si>
  <si>
    <t>cena za 1 hodinu kurzu</t>
  </si>
  <si>
    <t>návrh ceny po zaokrouhlení</t>
  </si>
  <si>
    <t>nevedení do úvazku  pokud je to 10 % a více tarifu u jedné osoby</t>
  </si>
  <si>
    <t>VYPLŇUJÍ SE JEN ŽLUTÉ BUŇKY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</si>
</sst>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0.0%"/>
  </numFmts>
  <fonts count="6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Palatino Linotype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</font>
    <font>
      <b/>
      <strike/>
      <sz val="13"/>
      <name val="Cambria"/>
      <family val="1"/>
      <charset val="238"/>
    </font>
    <font>
      <strike/>
      <sz val="10"/>
      <name val="Cambria"/>
      <family val="1"/>
      <charset val="238"/>
    </font>
    <font>
      <strike/>
      <sz val="13"/>
      <name val="Cambria"/>
      <family val="1"/>
      <charset val="238"/>
    </font>
    <font>
      <b/>
      <strike/>
      <sz val="11"/>
      <name val="Cambria"/>
      <family val="1"/>
      <charset val="238"/>
    </font>
    <font>
      <b/>
      <sz val="11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0">
    <xf numFmtId="0" fontId="0" fillId="0" borderId="0" applyNumberFormat="0" applyFont="0" applyFill="0" applyBorder="0" applyAlignment="0" applyProtection="0">
      <alignment vertical="top"/>
    </xf>
    <xf numFmtId="164" fontId="33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top"/>
    </xf>
    <xf numFmtId="0" fontId="26" fillId="0" borderId="0"/>
    <xf numFmtId="0" fontId="33" fillId="0" borderId="0"/>
    <xf numFmtId="0" fontId="32" fillId="0" borderId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 applyNumberFormat="0" applyFont="0" applyFill="0" applyBorder="0" applyAlignment="0" applyProtection="0">
      <alignment vertical="top"/>
    </xf>
    <xf numFmtId="0" fontId="13" fillId="0" borderId="0"/>
    <xf numFmtId="0" fontId="35" fillId="0" borderId="0"/>
    <xf numFmtId="0" fontId="14" fillId="0" borderId="0"/>
    <xf numFmtId="0" fontId="12" fillId="0" borderId="0"/>
    <xf numFmtId="164" fontId="12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vertical="top"/>
    </xf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ont="0" applyFill="0" applyBorder="0" applyAlignment="0" applyProtection="0">
      <alignment vertical="top"/>
    </xf>
    <xf numFmtId="0" fontId="11" fillId="0" borderId="0"/>
    <xf numFmtId="0" fontId="10" fillId="0" borderId="0"/>
    <xf numFmtId="0" fontId="9" fillId="0" borderId="0"/>
    <xf numFmtId="0" fontId="9" fillId="0" borderId="0"/>
    <xf numFmtId="0" fontId="14" fillId="0" borderId="0" applyNumberFormat="0" applyFont="0" applyFill="0" applyBorder="0" applyAlignment="0" applyProtection="0">
      <alignment vertical="top"/>
    </xf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NumberFormat="0" applyFont="0" applyFill="0" applyBorder="0" applyAlignment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NumberFormat="0" applyFont="0" applyFill="0" applyBorder="0" applyAlignment="0" applyProtection="0">
      <alignment vertical="top"/>
    </xf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 applyNumberFormat="0" applyFont="0" applyFill="0" applyBorder="0" applyAlignment="0" applyProtection="0">
      <alignment vertical="top"/>
    </xf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 applyNumberFormat="0" applyFont="0" applyFill="0" applyBorder="0" applyAlignment="0" applyProtection="0">
      <alignment vertical="top"/>
    </xf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ont="0" applyFill="0" applyBorder="0" applyAlignment="0" applyProtection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38" fillId="0" borderId="28" applyNumberFormat="0" applyFill="0" applyAlignment="0" applyProtection="0"/>
    <xf numFmtId="0" fontId="39" fillId="0" borderId="29" applyNumberFormat="0" applyFill="0" applyAlignment="0" applyProtection="0"/>
    <xf numFmtId="0" fontId="40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41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31" applyNumberFormat="0" applyAlignment="0" applyProtection="0"/>
    <xf numFmtId="0" fontId="45" fillId="6" borderId="32" applyNumberFormat="0" applyAlignment="0" applyProtection="0"/>
    <xf numFmtId="0" fontId="46" fillId="6" borderId="31" applyNumberFormat="0" applyAlignment="0" applyProtection="0"/>
    <xf numFmtId="0" fontId="47" fillId="0" borderId="33" applyNumberFormat="0" applyFill="0" applyAlignment="0" applyProtection="0"/>
    <xf numFmtId="0" fontId="48" fillId="7" borderId="34" applyNumberFormat="0" applyAlignment="0" applyProtection="0"/>
    <xf numFmtId="0" fontId="3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6" fillId="0" borderId="36" applyNumberFormat="0" applyFill="0" applyAlignment="0" applyProtection="0"/>
    <xf numFmtId="0" fontId="5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0" fillId="32" borderId="0" applyNumberFormat="0" applyBorder="0" applyAlignment="0" applyProtection="0"/>
    <xf numFmtId="0" fontId="3" fillId="0" borderId="0"/>
    <xf numFmtId="0" fontId="51" fillId="0" borderId="0"/>
    <xf numFmtId="164" fontId="3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35" applyNumberFormat="0" applyFont="0" applyAlignment="0" applyProtection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35" applyNumberFormat="0" applyFont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14" fillId="0" borderId="0" applyNumberFormat="0" applyFont="0" applyFill="0" applyBorder="0" applyAlignment="0" applyProtection="0">
      <alignment vertical="top"/>
    </xf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35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35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9" fontId="53" fillId="0" borderId="0" applyFont="0" applyFill="0" applyBorder="0" applyAlignment="0" applyProtection="0"/>
  </cellStyleXfs>
  <cellXfs count="178"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center"/>
    </xf>
    <xf numFmtId="2" fontId="14" fillId="0" borderId="0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2" xfId="0" applyNumberFormat="1" applyFont="1" applyFill="1" applyBorder="1" applyAlignment="1" applyProtection="1">
      <alignment horizontal="left" vertical="center"/>
    </xf>
    <xf numFmtId="0" fontId="14" fillId="0" borderId="3" xfId="0" applyNumberFormat="1" applyFont="1" applyFill="1" applyBorder="1" applyAlignment="1" applyProtection="1">
      <alignment horizontal="left" vertical="center"/>
    </xf>
    <xf numFmtId="0" fontId="17" fillId="0" borderId="4" xfId="0" applyNumberFormat="1" applyFont="1" applyFill="1" applyBorder="1" applyAlignment="1" applyProtection="1">
      <alignment horizontal="left" vertical="center"/>
    </xf>
    <xf numFmtId="0" fontId="14" fillId="0" borderId="5" xfId="0" applyNumberFormat="1" applyFont="1" applyFill="1" applyBorder="1" applyAlignment="1" applyProtection="1">
      <alignment horizontal="left" vertical="center"/>
    </xf>
    <xf numFmtId="0" fontId="18" fillId="0" borderId="6" xfId="0" applyNumberFormat="1" applyFont="1" applyFill="1" applyBorder="1" applyAlignment="1" applyProtection="1">
      <alignment horizontal="left" vertical="center"/>
    </xf>
    <xf numFmtId="0" fontId="14" fillId="0" borderId="7" xfId="0" applyNumberFormat="1" applyFont="1" applyFill="1" applyBorder="1" applyAlignment="1" applyProtection="1">
      <alignment horizontal="left" vertical="center"/>
    </xf>
    <xf numFmtId="0" fontId="18" fillId="0" borderId="8" xfId="0" applyNumberFormat="1" applyFont="1" applyFill="1" applyBorder="1" applyAlignment="1" applyProtection="1">
      <alignment horizontal="left" vertical="center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23" fillId="0" borderId="10" xfId="0" applyNumberFormat="1" applyFont="1" applyFill="1" applyBorder="1" applyAlignment="1" applyProtection="1">
      <alignment vertical="center"/>
    </xf>
    <xf numFmtId="0" fontId="20" fillId="0" borderId="11" xfId="0" applyNumberFormat="1" applyFont="1" applyFill="1" applyBorder="1" applyAlignment="1" applyProtection="1">
      <alignment horizontal="left" vertical="center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3" fillId="0" borderId="8" xfId="0" applyNumberFormat="1" applyFont="1" applyFill="1" applyBorder="1" applyAlignment="1" applyProtection="1">
      <alignment vertical="center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14" fillId="0" borderId="14" xfId="0" applyNumberFormat="1" applyFont="1" applyFill="1" applyBorder="1" applyAlignment="1" applyProtection="1">
      <alignment horizontal="left" vertical="center"/>
    </xf>
    <xf numFmtId="0" fontId="14" fillId="0" borderId="14" xfId="0" applyNumberFormat="1" applyFont="1" applyFill="1" applyBorder="1" applyAlignment="1" applyProtection="1">
      <alignment vertical="center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22" fillId="0" borderId="5" xfId="0" applyNumberFormat="1" applyFont="1" applyFill="1" applyBorder="1" applyAlignment="1" applyProtection="1">
      <alignment horizontal="left" vertical="center"/>
    </xf>
    <xf numFmtId="0" fontId="22" fillId="0" borderId="1" xfId="0" applyNumberFormat="1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vertical="center"/>
    </xf>
    <xf numFmtId="1" fontId="14" fillId="0" borderId="0" xfId="0" applyNumberFormat="1" applyFont="1" applyFill="1" applyBorder="1" applyAlignment="1" applyProtection="1">
      <alignment horizontal="right" vertical="center"/>
    </xf>
    <xf numFmtId="1" fontId="28" fillId="0" borderId="0" xfId="0" applyNumberFormat="1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vertical="center" wrapText="1"/>
    </xf>
    <xf numFmtId="0" fontId="28" fillId="0" borderId="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2" fontId="15" fillId="0" borderId="15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2" fontId="14" fillId="0" borderId="0" xfId="0" applyNumberFormat="1" applyFont="1" applyFill="1" applyBorder="1" applyAlignment="1" applyProtection="1">
      <alignment vertical="center"/>
    </xf>
    <xf numFmtId="0" fontId="5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14" fontId="14" fillId="0" borderId="0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14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28" fillId="33" borderId="0" xfId="0" applyNumberFormat="1" applyFont="1" applyFill="1" applyBorder="1" applyAlignment="1" applyProtection="1">
      <alignment horizontal="left" vertical="center"/>
    </xf>
    <xf numFmtId="2" fontId="23" fillId="0" borderId="0" xfId="0" applyNumberFormat="1" applyFont="1" applyFill="1" applyBorder="1" applyAlignment="1" applyProtection="1">
      <alignment horizontal="right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1" fontId="23" fillId="0" borderId="0" xfId="0" applyNumberFormat="1" applyFont="1" applyFill="1" applyBorder="1" applyAlignment="1" applyProtection="1">
      <alignment horizontal="right"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2" fontId="15" fillId="0" borderId="0" xfId="0" applyNumberFormat="1" applyFont="1" applyFill="1" applyBorder="1" applyAlignment="1" applyProtection="1">
      <alignment horizontal="right" vertical="center"/>
    </xf>
    <xf numFmtId="0" fontId="17" fillId="0" borderId="18" xfId="0" applyNumberFormat="1" applyFont="1" applyFill="1" applyBorder="1" applyAlignment="1" applyProtection="1">
      <alignment horizontal="left" vertical="center"/>
    </xf>
    <xf numFmtId="2" fontId="19" fillId="0" borderId="17" xfId="0" applyNumberFormat="1" applyFont="1" applyFill="1" applyBorder="1" applyAlignment="1" applyProtection="1">
      <alignment horizontal="right" vertical="center"/>
    </xf>
    <xf numFmtId="2" fontId="18" fillId="0" borderId="20" xfId="0" applyNumberFormat="1" applyFont="1" applyFill="1" applyBorder="1" applyAlignment="1" applyProtection="1">
      <alignment horizontal="right" vertical="center"/>
    </xf>
    <xf numFmtId="2" fontId="15" fillId="33" borderId="22" xfId="0" applyNumberFormat="1" applyFont="1" applyFill="1" applyBorder="1" applyAlignment="1" applyProtection="1">
      <alignment horizontal="right" vertical="center"/>
    </xf>
    <xf numFmtId="2" fontId="18" fillId="0" borderId="18" xfId="0" applyNumberFormat="1" applyFont="1" applyFill="1" applyBorder="1" applyAlignment="1" applyProtection="1">
      <alignment horizontal="right" vertical="center"/>
    </xf>
    <xf numFmtId="2" fontId="18" fillId="0" borderId="17" xfId="0" applyNumberFormat="1" applyFont="1" applyFill="1" applyBorder="1" applyAlignment="1" applyProtection="1">
      <alignment horizontal="right" vertical="center"/>
    </xf>
    <xf numFmtId="2" fontId="15" fillId="0" borderId="17" xfId="0" applyNumberFormat="1" applyFont="1" applyFill="1" applyBorder="1" applyAlignment="1" applyProtection="1">
      <alignment horizontal="right" vertical="center"/>
    </xf>
    <xf numFmtId="2" fontId="18" fillId="0" borderId="24" xfId="0" applyNumberFormat="1" applyFont="1" applyFill="1" applyBorder="1" applyAlignment="1" applyProtection="1">
      <alignment horizontal="right" vertical="center"/>
    </xf>
    <xf numFmtId="2" fontId="15" fillId="0" borderId="18" xfId="0" applyNumberFormat="1" applyFont="1" applyFill="1" applyBorder="1" applyAlignment="1" applyProtection="1">
      <alignment horizontal="right" vertical="center"/>
    </xf>
    <xf numFmtId="2" fontId="18" fillId="0" borderId="22" xfId="0" applyNumberFormat="1" applyFont="1" applyFill="1" applyBorder="1" applyAlignment="1" applyProtection="1">
      <alignment horizontal="right" vertical="center"/>
    </xf>
    <xf numFmtId="1" fontId="18" fillId="0" borderId="37" xfId="0" applyNumberFormat="1" applyFont="1" applyFill="1" applyBorder="1" applyAlignment="1" applyProtection="1">
      <alignment horizontal="right" vertical="center"/>
    </xf>
    <xf numFmtId="1" fontId="18" fillId="0" borderId="38" xfId="0" applyNumberFormat="1" applyFont="1" applyFill="1" applyBorder="1" applyAlignment="1" applyProtection="1">
      <alignment horizontal="right" vertical="center"/>
    </xf>
    <xf numFmtId="1" fontId="18" fillId="0" borderId="39" xfId="0" applyNumberFormat="1" applyFont="1" applyFill="1" applyBorder="1" applyAlignment="1" applyProtection="1">
      <alignment horizontal="right" vertical="center"/>
    </xf>
    <xf numFmtId="1" fontId="18" fillId="0" borderId="40" xfId="0" applyNumberFormat="1" applyFont="1" applyFill="1" applyBorder="1" applyAlignment="1" applyProtection="1">
      <alignment horizontal="right" vertical="center"/>
    </xf>
    <xf numFmtId="1" fontId="15" fillId="0" borderId="40" xfId="0" applyNumberFormat="1" applyFont="1" applyFill="1" applyBorder="1" applyAlignment="1" applyProtection="1">
      <alignment horizontal="right" vertical="center"/>
    </xf>
    <xf numFmtId="1" fontId="19" fillId="0" borderId="40" xfId="0" applyNumberFormat="1" applyFont="1" applyFill="1" applyBorder="1" applyAlignment="1" applyProtection="1">
      <alignment horizontal="right" vertical="center"/>
    </xf>
    <xf numFmtId="1" fontId="18" fillId="0" borderId="19" xfId="0" applyNumberFormat="1" applyFont="1" applyFill="1" applyBorder="1" applyAlignment="1" applyProtection="1">
      <alignment horizontal="right" vertical="center"/>
    </xf>
    <xf numFmtId="1" fontId="15" fillId="0" borderId="39" xfId="0" applyNumberFormat="1" applyFont="1" applyFill="1" applyBorder="1" applyAlignment="1" applyProtection="1">
      <alignment horizontal="right" vertical="center"/>
    </xf>
    <xf numFmtId="1" fontId="19" fillId="0" borderId="38" xfId="0" applyNumberFormat="1" applyFont="1" applyFill="1" applyBorder="1" applyAlignment="1" applyProtection="1">
      <alignment horizontal="right" vertical="center"/>
    </xf>
    <xf numFmtId="2" fontId="18" fillId="0" borderId="37" xfId="0" applyNumberFormat="1" applyFont="1" applyFill="1" applyBorder="1" applyAlignment="1" applyProtection="1">
      <alignment horizontal="right" vertical="center"/>
    </xf>
    <xf numFmtId="2" fontId="15" fillId="33" borderId="38" xfId="0" applyNumberFormat="1" applyFont="1" applyFill="1" applyBorder="1" applyAlignment="1" applyProtection="1">
      <alignment horizontal="right" vertical="center"/>
    </xf>
    <xf numFmtId="2" fontId="18" fillId="0" borderId="39" xfId="0" applyNumberFormat="1" applyFont="1" applyFill="1" applyBorder="1" applyAlignment="1" applyProtection="1">
      <alignment horizontal="right" vertical="center"/>
    </xf>
    <xf numFmtId="2" fontId="18" fillId="0" borderId="40" xfId="0" applyNumberFormat="1" applyFont="1" applyFill="1" applyBorder="1" applyAlignment="1" applyProtection="1">
      <alignment horizontal="right" vertical="center"/>
    </xf>
    <xf numFmtId="2" fontId="15" fillId="0" borderId="40" xfId="0" applyNumberFormat="1" applyFont="1" applyFill="1" applyBorder="1" applyAlignment="1" applyProtection="1">
      <alignment horizontal="right" vertical="center"/>
    </xf>
    <xf numFmtId="2" fontId="19" fillId="0" borderId="40" xfId="0" applyNumberFormat="1" applyFont="1" applyFill="1" applyBorder="1" applyAlignment="1" applyProtection="1">
      <alignment horizontal="right" vertical="center"/>
    </xf>
    <xf numFmtId="2" fontId="18" fillId="0" borderId="19" xfId="0" applyNumberFormat="1" applyFont="1" applyFill="1" applyBorder="1" applyAlignment="1" applyProtection="1">
      <alignment horizontal="right" vertical="center"/>
    </xf>
    <xf numFmtId="2" fontId="15" fillId="0" borderId="39" xfId="0" applyNumberFormat="1" applyFont="1" applyFill="1" applyBorder="1" applyAlignment="1" applyProtection="1">
      <alignment horizontal="right" vertical="center"/>
    </xf>
    <xf numFmtId="2" fontId="19" fillId="0" borderId="38" xfId="0" applyNumberFormat="1" applyFont="1" applyFill="1" applyBorder="1" applyAlignment="1" applyProtection="1">
      <alignment horizontal="right" vertical="center"/>
    </xf>
    <xf numFmtId="2" fontId="18" fillId="0" borderId="38" xfId="0" applyNumberFormat="1" applyFont="1" applyFill="1" applyBorder="1" applyAlignment="1" applyProtection="1">
      <alignment horizontal="right" vertical="center"/>
    </xf>
    <xf numFmtId="0" fontId="54" fillId="0" borderId="12" xfId="0" applyNumberFormat="1" applyFont="1" applyFill="1" applyBorder="1" applyAlignment="1" applyProtection="1">
      <alignment horizontal="left" vertical="center"/>
    </xf>
    <xf numFmtId="0" fontId="55" fillId="0" borderId="13" xfId="0" applyNumberFormat="1" applyFont="1" applyFill="1" applyBorder="1" applyAlignment="1" applyProtection="1">
      <alignment horizontal="left" vertical="center"/>
    </xf>
    <xf numFmtId="2" fontId="57" fillId="0" borderId="26" xfId="0" applyNumberFormat="1" applyFont="1" applyFill="1" applyBorder="1" applyAlignment="1" applyProtection="1">
      <alignment horizontal="right" vertical="center"/>
    </xf>
    <xf numFmtId="2" fontId="57" fillId="0" borderId="41" xfId="0" applyNumberFormat="1" applyFont="1" applyFill="1" applyBorder="1" applyAlignment="1" applyProtection="1">
      <alignment horizontal="right" vertical="center"/>
    </xf>
    <xf numFmtId="1" fontId="57" fillId="0" borderId="41" xfId="0" applyNumberFormat="1" applyFont="1" applyFill="1" applyBorder="1" applyAlignment="1" applyProtection="1">
      <alignment horizontal="right" vertical="center"/>
    </xf>
    <xf numFmtId="165" fontId="14" fillId="0" borderId="0" xfId="419" applyNumberFormat="1" applyFont="1" applyFill="1" applyBorder="1" applyAlignment="1" applyProtection="1">
      <alignment vertical="center"/>
    </xf>
    <xf numFmtId="10" fontId="23" fillId="0" borderId="0" xfId="419" applyNumberFormat="1" applyFont="1" applyFill="1" applyBorder="1" applyAlignment="1" applyProtection="1">
      <alignment vertical="center"/>
    </xf>
    <xf numFmtId="2" fontId="19" fillId="37" borderId="17" xfId="0" applyNumberFormat="1" applyFont="1" applyFill="1" applyBorder="1" applyAlignment="1" applyProtection="1">
      <alignment horizontal="right" vertical="center"/>
    </xf>
    <xf numFmtId="1" fontId="58" fillId="36" borderId="47" xfId="0" applyNumberFormat="1" applyFont="1" applyFill="1" applyBorder="1" applyAlignment="1" applyProtection="1">
      <alignment vertical="center"/>
    </xf>
    <xf numFmtId="0" fontId="58" fillId="35" borderId="16" xfId="0" applyNumberFormat="1" applyFont="1" applyFill="1" applyBorder="1" applyAlignment="1" applyProtection="1">
      <alignment vertical="center"/>
    </xf>
    <xf numFmtId="1" fontId="58" fillId="34" borderId="51" xfId="0" applyNumberFormat="1" applyFont="1" applyFill="1" applyBorder="1" applyAlignment="1" applyProtection="1">
      <alignment vertical="center"/>
    </xf>
    <xf numFmtId="0" fontId="20" fillId="0" borderId="10" xfId="0" applyNumberFormat="1" applyFont="1" applyFill="1" applyBorder="1" applyAlignment="1" applyProtection="1">
      <alignment horizontal="left" vertical="center"/>
    </xf>
    <xf numFmtId="9" fontId="23" fillId="38" borderId="0" xfId="419" applyFont="1" applyFill="1" applyBorder="1" applyAlignment="1" applyProtection="1">
      <alignment vertical="center"/>
    </xf>
    <xf numFmtId="0" fontId="23" fillId="38" borderId="0" xfId="0" applyNumberFormat="1" applyFont="1" applyFill="1" applyBorder="1" applyAlignment="1" applyProtection="1">
      <alignment vertical="center"/>
    </xf>
    <xf numFmtId="2" fontId="19" fillId="33" borderId="40" xfId="0" applyNumberFormat="1" applyFont="1" applyFill="1" applyBorder="1" applyAlignment="1" applyProtection="1">
      <alignment horizontal="right" vertical="center"/>
    </xf>
    <xf numFmtId="2" fontId="19" fillId="33" borderId="17" xfId="0" applyNumberFormat="1" applyFont="1" applyFill="1" applyBorder="1" applyAlignment="1" applyProtection="1">
      <alignment horizontal="right" vertical="center"/>
    </xf>
    <xf numFmtId="2" fontId="14" fillId="0" borderId="44" xfId="0" applyNumberFormat="1" applyFont="1" applyFill="1" applyBorder="1" applyAlignment="1" applyProtection="1">
      <alignment vertical="center"/>
    </xf>
    <xf numFmtId="0" fontId="15" fillId="0" borderId="17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58" fillId="36" borderId="45" xfId="0" applyNumberFormat="1" applyFont="1" applyFill="1" applyBorder="1" applyAlignment="1" applyProtection="1">
      <alignment horizontal="center" vertical="center"/>
    </xf>
    <xf numFmtId="0" fontId="58" fillId="36" borderId="46" xfId="0" applyNumberFormat="1" applyFont="1" applyFill="1" applyBorder="1" applyAlignment="1" applyProtection="1">
      <alignment horizontal="center" vertical="center"/>
    </xf>
    <xf numFmtId="0" fontId="58" fillId="35" borderId="48" xfId="0" applyNumberFormat="1" applyFont="1" applyFill="1" applyBorder="1" applyAlignment="1" applyProtection="1">
      <alignment horizontal="center" vertical="center"/>
    </xf>
    <xf numFmtId="0" fontId="58" fillId="35" borderId="44" xfId="0" applyNumberFormat="1" applyFont="1" applyFill="1" applyBorder="1" applyAlignment="1" applyProtection="1">
      <alignment horizontal="center" vertical="center"/>
    </xf>
    <xf numFmtId="0" fontId="58" fillId="34" borderId="49" xfId="0" applyNumberFormat="1" applyFont="1" applyFill="1" applyBorder="1" applyAlignment="1" applyProtection="1">
      <alignment horizontal="center" vertical="center"/>
    </xf>
    <xf numFmtId="0" fontId="58" fillId="34" borderId="5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14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22" fillId="0" borderId="20" xfId="0" applyNumberFormat="1" applyFont="1" applyFill="1" applyBorder="1" applyAlignment="1" applyProtection="1">
      <alignment horizontal="left" vertical="center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7" xfId="0" applyNumberFormat="1" applyFont="1" applyFill="1" applyBorder="1" applyAlignment="1" applyProtection="1">
      <alignment horizontal="left" vertical="center" wrapText="1"/>
    </xf>
    <xf numFmtId="0" fontId="15" fillId="0" borderId="22" xfId="0" applyNumberFormat="1" applyFont="1" applyFill="1" applyBorder="1" applyAlignment="1" applyProtection="1">
      <alignment horizontal="left" vertical="center" wrapText="1"/>
    </xf>
    <xf numFmtId="0" fontId="15" fillId="0" borderId="23" xfId="0" applyNumberFormat="1" applyFont="1" applyFill="1" applyBorder="1" applyAlignment="1" applyProtection="1">
      <alignment horizontal="left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22" fillId="0" borderId="18" xfId="0" applyNumberFormat="1" applyFont="1" applyFill="1" applyBorder="1" applyAlignment="1" applyProtection="1">
      <alignment horizontal="left" vertical="center" wrapText="1"/>
    </xf>
    <xf numFmtId="0" fontId="22" fillId="0" borderId="5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22" fillId="0" borderId="24" xfId="0" applyNumberFormat="1" applyFont="1" applyFill="1" applyBorder="1" applyAlignment="1" applyProtection="1">
      <alignment horizontal="left" vertical="center"/>
    </xf>
    <xf numFmtId="0" fontId="22" fillId="0" borderId="25" xfId="0" applyNumberFormat="1" applyFont="1" applyFill="1" applyBorder="1" applyAlignment="1" applyProtection="1">
      <alignment horizontal="left" vertical="center"/>
    </xf>
    <xf numFmtId="0" fontId="22" fillId="0" borderId="3" xfId="0" applyNumberFormat="1" applyFont="1" applyFill="1" applyBorder="1" applyAlignment="1" applyProtection="1">
      <alignment horizontal="left" vertical="center"/>
    </xf>
    <xf numFmtId="0" fontId="20" fillId="0" borderId="18" xfId="0" applyNumberFormat="1" applyFont="1" applyFill="1" applyBorder="1" applyAlignment="1" applyProtection="1">
      <alignment horizontal="left" vertical="center" wrapText="1"/>
    </xf>
    <xf numFmtId="0" fontId="20" fillId="0" borderId="5" xfId="0" applyNumberFormat="1" applyFont="1" applyFill="1" applyBorder="1" applyAlignment="1" applyProtection="1">
      <alignment horizontal="left" vertical="center" wrapText="1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19" fillId="0" borderId="17" xfId="0" applyNumberFormat="1" applyFont="1" applyFill="1" applyBorder="1" applyAlignment="1" applyProtection="1">
      <alignment horizontal="left" vertical="center" wrapText="1"/>
    </xf>
    <xf numFmtId="0" fontId="14" fillId="0" borderId="1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20" fillId="0" borderId="22" xfId="0" applyNumberFormat="1" applyFont="1" applyFill="1" applyBorder="1" applyAlignment="1" applyProtection="1">
      <alignment horizontal="left" vertical="center" wrapText="1"/>
    </xf>
    <xf numFmtId="0" fontId="22" fillId="0" borderId="23" xfId="0" applyNumberFormat="1" applyFont="1" applyFill="1" applyBorder="1" applyAlignment="1" applyProtection="1">
      <alignment horizontal="left" vertical="center" wrapText="1"/>
    </xf>
    <xf numFmtId="0" fontId="18" fillId="0" borderId="23" xfId="0" applyNumberFormat="1" applyFont="1" applyFill="1" applyBorder="1" applyAlignment="1" applyProtection="1">
      <alignment horizontal="left" vertical="center" wrapText="1"/>
    </xf>
    <xf numFmtId="0" fontId="18" fillId="0" borderId="2" xfId="0" applyNumberFormat="1" applyFont="1" applyFill="1" applyBorder="1" applyAlignment="1" applyProtection="1">
      <alignment horizontal="left" vertical="center" wrapText="1"/>
    </xf>
    <xf numFmtId="0" fontId="54" fillId="0" borderId="26" xfId="0" applyNumberFormat="1" applyFont="1" applyFill="1" applyBorder="1" applyAlignment="1" applyProtection="1">
      <alignment horizontal="left" vertical="center"/>
    </xf>
    <xf numFmtId="0" fontId="54" fillId="0" borderId="27" xfId="0" applyNumberFormat="1" applyFont="1" applyFill="1" applyBorder="1" applyAlignment="1" applyProtection="1">
      <alignment horizontal="left" vertical="center"/>
    </xf>
    <xf numFmtId="0" fontId="56" fillId="0" borderId="27" xfId="0" applyNumberFormat="1" applyFont="1" applyFill="1" applyBorder="1" applyAlignment="1" applyProtection="1">
      <alignment horizontal="left" vertical="center"/>
    </xf>
    <xf numFmtId="0" fontId="56" fillId="0" borderId="13" xfId="0" applyNumberFormat="1" applyFont="1" applyFill="1" applyBorder="1" applyAlignment="1" applyProtection="1">
      <alignment horizontal="left" vertical="center"/>
    </xf>
    <xf numFmtId="0" fontId="25" fillId="0" borderId="21" xfId="0" applyNumberFormat="1" applyFont="1" applyFill="1" applyBorder="1" applyAlignment="1" applyProtection="1">
      <alignment vertical="center" wrapText="1"/>
    </xf>
    <xf numFmtId="0" fontId="14" fillId="0" borderId="21" xfId="0" applyNumberFormat="1" applyFont="1" applyFill="1" applyBorder="1" applyAlignment="1" applyProtection="1">
      <alignment vertical="center" wrapText="1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2" fontId="59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vertical="center" wrapText="1"/>
    </xf>
    <xf numFmtId="9" fontId="14" fillId="0" borderId="0" xfId="419" applyFont="1" applyFill="1" applyBorder="1" applyAlignment="1" applyProtection="1">
      <alignment vertical="center"/>
    </xf>
    <xf numFmtId="0" fontId="60" fillId="2" borderId="4" xfId="153" applyNumberFormat="1" applyFont="1" applyBorder="1" applyAlignment="1" applyProtection="1">
      <alignment vertical="center" wrapText="1"/>
    </xf>
    <xf numFmtId="1" fontId="28" fillId="33" borderId="0" xfId="0" applyNumberFormat="1" applyFont="1" applyFill="1" applyBorder="1" applyAlignment="1" applyProtection="1">
      <alignment horizontal="left" vertical="center"/>
    </xf>
    <xf numFmtId="0" fontId="14" fillId="38" borderId="0" xfId="0" applyNumberFormat="1" applyFont="1" applyFill="1" applyBorder="1" applyAlignment="1" applyProtection="1">
      <alignment vertical="center"/>
    </xf>
    <xf numFmtId="9" fontId="14" fillId="33" borderId="0" xfId="0" applyNumberFormat="1" applyFont="1" applyFill="1" applyBorder="1" applyAlignment="1" applyProtection="1">
      <alignment vertical="center"/>
    </xf>
    <xf numFmtId="2" fontId="19" fillId="33" borderId="22" xfId="0" applyNumberFormat="1" applyFont="1" applyFill="1" applyBorder="1" applyAlignment="1" applyProtection="1">
      <alignment horizontal="right" vertical="center"/>
    </xf>
    <xf numFmtId="0" fontId="14" fillId="39" borderId="42" xfId="0" applyNumberFormat="1" applyFont="1" applyFill="1" applyBorder="1" applyAlignment="1" applyProtection="1">
      <alignment horizontal="center" vertical="center"/>
    </xf>
    <xf numFmtId="0" fontId="14" fillId="39" borderId="43" xfId="0" applyNumberFormat="1" applyFont="1" applyFill="1" applyBorder="1" applyAlignment="1" applyProtection="1">
      <alignment horizontal="center" vertical="center"/>
    </xf>
    <xf numFmtId="2" fontId="23" fillId="39" borderId="52" xfId="0" applyNumberFormat="1" applyFont="1" applyFill="1" applyBorder="1" applyAlignment="1" applyProtection="1">
      <alignment vertical="center"/>
    </xf>
    <xf numFmtId="0" fontId="58" fillId="37" borderId="42" xfId="0" applyNumberFormat="1" applyFont="1" applyFill="1" applyBorder="1" applyAlignment="1" applyProtection="1">
      <alignment vertical="center"/>
    </xf>
    <xf numFmtId="0" fontId="58" fillId="37" borderId="43" xfId="0" applyNumberFormat="1" applyFont="1" applyFill="1" applyBorder="1" applyAlignment="1" applyProtection="1">
      <alignment vertical="center"/>
    </xf>
    <xf numFmtId="0" fontId="58" fillId="37" borderId="52" xfId="0" applyNumberFormat="1" applyFont="1" applyFill="1" applyBorder="1" applyAlignment="1" applyProtection="1">
      <alignment vertical="center"/>
    </xf>
    <xf numFmtId="2" fontId="14" fillId="0" borderId="24" xfId="0" applyNumberFormat="1" applyFont="1" applyFill="1" applyBorder="1" applyAlignment="1" applyProtection="1">
      <alignment vertical="center"/>
    </xf>
    <xf numFmtId="2" fontId="14" fillId="0" borderId="25" xfId="0" applyNumberFormat="1" applyFont="1" applyFill="1" applyBorder="1" applyAlignment="1" applyProtection="1">
      <alignment vertical="center"/>
    </xf>
    <xf numFmtId="2" fontId="14" fillId="0" borderId="3" xfId="0" applyNumberFormat="1" applyFont="1" applyFill="1" applyBorder="1" applyAlignment="1" applyProtection="1">
      <alignment vertical="center"/>
    </xf>
    <xf numFmtId="0" fontId="14" fillId="0" borderId="53" xfId="0" applyNumberFormat="1" applyFont="1" applyFill="1" applyBorder="1" applyAlignment="1" applyProtection="1">
      <alignment vertical="center"/>
    </xf>
    <xf numFmtId="1" fontId="15" fillId="33" borderId="40" xfId="0" applyNumberFormat="1" applyFont="1" applyFill="1" applyBorder="1" applyAlignment="1" applyProtection="1">
      <alignment horizontal="right" vertical="center"/>
    </xf>
    <xf numFmtId="0" fontId="24" fillId="33" borderId="0" xfId="0" applyNumberFormat="1" applyFont="1" applyFill="1" applyBorder="1" applyAlignment="1" applyProtection="1">
      <alignment horizontal="center" vertical="center"/>
    </xf>
  </cellXfs>
  <cellStyles count="420">
    <cellStyle name="20 % – Zvýraznění1" xfId="165" builtinId="30" customBuiltin="1"/>
    <cellStyle name="20 % – Zvýraznění1 2" xfId="235"/>
    <cellStyle name="20 % – Zvýraznění1 3" xfId="373"/>
    <cellStyle name="20 % – Zvýraznění2" xfId="169" builtinId="34" customBuiltin="1"/>
    <cellStyle name="20 % – Zvýraznění2 2" xfId="238"/>
    <cellStyle name="20 % – Zvýraznění2 3" xfId="375"/>
    <cellStyle name="20 % – Zvýraznění3" xfId="173" builtinId="38" customBuiltin="1"/>
    <cellStyle name="20 % – Zvýraznění3 2" xfId="241"/>
    <cellStyle name="20 % – Zvýraznění3 3" xfId="377"/>
    <cellStyle name="20 % – Zvýraznění4" xfId="177" builtinId="42" customBuiltin="1"/>
    <cellStyle name="20 % – Zvýraznění4 2" xfId="244"/>
    <cellStyle name="20 % – Zvýraznění4 3" xfId="379"/>
    <cellStyle name="20 % – Zvýraznění5" xfId="181" builtinId="46" customBuiltin="1"/>
    <cellStyle name="20 % – Zvýraznění5 2" xfId="248"/>
    <cellStyle name="20 % – Zvýraznění5 3" xfId="381"/>
    <cellStyle name="20 % – Zvýraznění6" xfId="185" builtinId="50" customBuiltin="1"/>
    <cellStyle name="20 % – Zvýraznění6 2" xfId="251"/>
    <cellStyle name="20 % – Zvýraznění6 3" xfId="383"/>
    <cellStyle name="40 % – Zvýraznění1" xfId="166" builtinId="31" customBuiltin="1"/>
    <cellStyle name="40 % – Zvýraznění1 2" xfId="236"/>
    <cellStyle name="40 % – Zvýraznění1 3" xfId="374"/>
    <cellStyle name="40 % – Zvýraznění2" xfId="170" builtinId="35" customBuiltin="1"/>
    <cellStyle name="40 % – Zvýraznění2 2" xfId="239"/>
    <cellStyle name="40 % – Zvýraznění2 3" xfId="376"/>
    <cellStyle name="40 % – Zvýraznění3" xfId="174" builtinId="39" customBuiltin="1"/>
    <cellStyle name="40 % – Zvýraznění3 2" xfId="242"/>
    <cellStyle name="40 % – Zvýraznění3 3" xfId="378"/>
    <cellStyle name="40 % – Zvýraznění4" xfId="178" builtinId="43" customBuiltin="1"/>
    <cellStyle name="40 % – Zvýraznění4 2" xfId="245"/>
    <cellStyle name="40 % – Zvýraznění4 3" xfId="380"/>
    <cellStyle name="40 % – Zvýraznění5" xfId="182" builtinId="47" customBuiltin="1"/>
    <cellStyle name="40 % – Zvýraznění5 2" xfId="249"/>
    <cellStyle name="40 % – Zvýraznění5 3" xfId="382"/>
    <cellStyle name="40 % – Zvýraznění6" xfId="186" builtinId="51" customBuiltin="1"/>
    <cellStyle name="40 % – Zvýraznění6 2" xfId="252"/>
    <cellStyle name="40 % – Zvýraznění6 3" xfId="384"/>
    <cellStyle name="60 % – Zvýraznění1" xfId="167" builtinId="32" customBuiltin="1"/>
    <cellStyle name="60 % – Zvýraznění2" xfId="171" builtinId="36" customBuiltin="1"/>
    <cellStyle name="60 % – Zvýraznění3" xfId="175" builtinId="40" customBuiltin="1"/>
    <cellStyle name="60 % – Zvýraznění4" xfId="179" builtinId="44" customBuiltin="1"/>
    <cellStyle name="60 % – Zvýraznění5" xfId="183" builtinId="48" customBuiltin="1"/>
    <cellStyle name="60 % – Zvýraznění6" xfId="187" builtinId="52" customBuiltin="1"/>
    <cellStyle name="Celkem" xfId="163" builtinId="25" customBuiltin="1"/>
    <cellStyle name="čárky 2" xfId="1"/>
    <cellStyle name="čárky 2 10" xfId="348"/>
    <cellStyle name="čárky 2 11" xfId="353"/>
    <cellStyle name="čárky 2 12" xfId="364"/>
    <cellStyle name="čárky 2 2" xfId="18"/>
    <cellStyle name="čárky 2 2 2" xfId="44"/>
    <cellStyle name="čárky 2 2 2 2" xfId="259"/>
    <cellStyle name="čárky 2 2 3" xfId="68"/>
    <cellStyle name="čárky 2 2 3 2" xfId="280"/>
    <cellStyle name="čárky 2 2 4" xfId="88"/>
    <cellStyle name="čárky 2 2 4 2" xfId="299"/>
    <cellStyle name="čárky 2 2 5" xfId="111"/>
    <cellStyle name="čárky 2 2 6" xfId="255"/>
    <cellStyle name="čárky 2 3" xfId="33"/>
    <cellStyle name="čárky 2 3 2" xfId="233"/>
    <cellStyle name="čárky 2 4" xfId="57"/>
    <cellStyle name="čárky 2 4 2" xfId="270"/>
    <cellStyle name="čárky 2 5" xfId="78"/>
    <cellStyle name="čárky 2 5 2" xfId="289"/>
    <cellStyle name="čárky 2 6" xfId="101"/>
    <cellStyle name="čárky 2 6 2" xfId="311"/>
    <cellStyle name="čárky 2 7" xfId="190"/>
    <cellStyle name="čárky 2 7 2" xfId="323"/>
    <cellStyle name="čárky 2 8" xfId="216"/>
    <cellStyle name="čárky 2 9" xfId="338"/>
    <cellStyle name="Kontrolní buňka" xfId="160" builtinId="23" customBuiltin="1"/>
    <cellStyle name="Nadpis 1" xfId="149" builtinId="16" customBuiltin="1"/>
    <cellStyle name="Nadpis 2" xfId="150" builtinId="17" customBuiltin="1"/>
    <cellStyle name="Nadpis 3" xfId="151" builtinId="18" customBuiltin="1"/>
    <cellStyle name="Nadpis 4" xfId="152" builtinId="19" customBuiltin="1"/>
    <cellStyle name="Název" xfId="148" builtinId="15" customBuiltin="1"/>
    <cellStyle name="Neutrální" xfId="155" builtinId="28" customBuiltin="1"/>
    <cellStyle name="Normální" xfId="0" builtinId="0"/>
    <cellStyle name="normální 10" xfId="2"/>
    <cellStyle name="Normální 10 10" xfId="412"/>
    <cellStyle name="normální 10 2" xfId="19"/>
    <cellStyle name="Normální 10 2 2" xfId="144"/>
    <cellStyle name="Normální 10 3" xfId="133"/>
    <cellStyle name="Normální 10 3 2" xfId="386"/>
    <cellStyle name="Normální 10 4" xfId="121"/>
    <cellStyle name="Normální 10 4 2" xfId="390"/>
    <cellStyle name="Normální 10 5" xfId="391"/>
    <cellStyle name="Normální 10 6" xfId="394"/>
    <cellStyle name="Normální 10 7" xfId="397"/>
    <cellStyle name="Normální 10 8" xfId="400"/>
    <cellStyle name="Normální 10 9" xfId="407"/>
    <cellStyle name="Normální 11" xfId="3"/>
    <cellStyle name="Normální 11 2" xfId="16"/>
    <cellStyle name="Normální 12" xfId="4"/>
    <cellStyle name="Normální 12 10" xfId="234"/>
    <cellStyle name="Normální 12 2" xfId="17"/>
    <cellStyle name="Normální 12 2 2" xfId="43"/>
    <cellStyle name="Normální 12 2 2 2" xfId="258"/>
    <cellStyle name="Normální 12 2 3" xfId="69"/>
    <cellStyle name="Normální 12 2 3 2" xfId="281"/>
    <cellStyle name="Normální 12 2 4" xfId="87"/>
    <cellStyle name="Normální 12 2 4 2" xfId="298"/>
    <cellStyle name="Normální 12 2 5" xfId="112"/>
    <cellStyle name="Normální 12 2 6" xfId="254"/>
    <cellStyle name="Normální 12 3" xfId="30"/>
    <cellStyle name="Normální 12 3 2" xfId="54"/>
    <cellStyle name="Normální 12 3 2 2" xfId="268"/>
    <cellStyle name="Normální 12 3 3" xfId="98"/>
    <cellStyle name="Normální 12 3 3 2" xfId="308"/>
    <cellStyle name="Normální 12 3 4" xfId="227"/>
    <cellStyle name="Normální 12 4" xfId="34"/>
    <cellStyle name="Normální 12 4 2" xfId="253"/>
    <cellStyle name="Normální 12 5" xfId="58"/>
    <cellStyle name="Normální 12 5 2" xfId="271"/>
    <cellStyle name="Normální 12 6" xfId="79"/>
    <cellStyle name="Normální 12 6 2" xfId="290"/>
    <cellStyle name="Normální 12 7" xfId="102"/>
    <cellStyle name="Normální 12 7 2" xfId="312"/>
    <cellStyle name="Normální 12 8" xfId="147"/>
    <cellStyle name="Normální 12 9" xfId="191"/>
    <cellStyle name="Normální 13" xfId="14"/>
    <cellStyle name="Normální 13 10" xfId="349"/>
    <cellStyle name="Normální 13 11" xfId="354"/>
    <cellStyle name="Normální 13 12" xfId="365"/>
    <cellStyle name="Normální 13 13" xfId="389"/>
    <cellStyle name="Normální 13 14" xfId="410"/>
    <cellStyle name="Normální 13 2" xfId="28"/>
    <cellStyle name="Normální 13 2 2" xfId="29"/>
    <cellStyle name="Normální 13 2 2 2" xfId="31"/>
    <cellStyle name="Normální 13 2 2 2 2" xfId="55"/>
    <cellStyle name="Normální 13 2 2 2 2 2" xfId="135"/>
    <cellStyle name="Normální 13 2 2 2 2 3" xfId="269"/>
    <cellStyle name="Normální 13 2 2 2 3" xfId="99"/>
    <cellStyle name="Normální 13 2 2 2 3 2" xfId="309"/>
    <cellStyle name="Normální 13 2 2 2 4" xfId="123"/>
    <cellStyle name="Normální 13 2 2 2 5" xfId="231"/>
    <cellStyle name="Normální 13 2 2 3" xfId="53"/>
    <cellStyle name="Normální 13 2 2 3 2" xfId="136"/>
    <cellStyle name="Normální 13 2 2 3 3" xfId="267"/>
    <cellStyle name="Normální 13 2 2 4" xfId="67"/>
    <cellStyle name="Normální 13 2 2 4 2" xfId="279"/>
    <cellStyle name="Normální 13 2 2 5" xfId="97"/>
    <cellStyle name="Normální 13 2 2 5 2" xfId="307"/>
    <cellStyle name="Normální 13 2 2 6" xfId="110"/>
    <cellStyle name="Normální 13 2 2 7" xfId="124"/>
    <cellStyle name="Normální 13 2 2 8" xfId="228"/>
    <cellStyle name="Normální 13 2 3" xfId="52"/>
    <cellStyle name="Normální 13 2 3 2" xfId="134"/>
    <cellStyle name="Normální 13 2 3 3" xfId="266"/>
    <cellStyle name="Normální 13 2 4" xfId="70"/>
    <cellStyle name="Normální 13 2 4 2" xfId="282"/>
    <cellStyle name="Normální 13 2 5" xfId="96"/>
    <cellStyle name="Normální 13 2 5 2" xfId="306"/>
    <cellStyle name="Normální 13 2 6" xfId="113"/>
    <cellStyle name="Normální 13 2 7" xfId="122"/>
    <cellStyle name="Normální 13 2 8" xfId="229"/>
    <cellStyle name="Normální 13 3" xfId="41"/>
    <cellStyle name="Normální 13 3 2" xfId="257"/>
    <cellStyle name="Normální 13 4" xfId="66"/>
    <cellStyle name="Normální 13 4 2" xfId="278"/>
    <cellStyle name="Normální 13 5" xfId="86"/>
    <cellStyle name="Normální 13 5 2" xfId="297"/>
    <cellStyle name="Normální 13 6" xfId="109"/>
    <cellStyle name="Normální 13 6 2" xfId="313"/>
    <cellStyle name="Normální 13 7" xfId="192"/>
    <cellStyle name="Normální 13 7 2" xfId="324"/>
    <cellStyle name="Normální 13 8" xfId="219"/>
    <cellStyle name="Normální 13 9" xfId="339"/>
    <cellStyle name="Normální 14" xfId="15"/>
    <cellStyle name="Normální 14 2" xfId="42"/>
    <cellStyle name="Normální 14 3" xfId="189"/>
    <cellStyle name="Normální 15" xfId="32"/>
    <cellStyle name="Normální 15 2" xfId="207"/>
    <cellStyle name="Normální 16" xfId="51"/>
    <cellStyle name="Normální 16 2" xfId="212"/>
    <cellStyle name="Normální 17" xfId="56"/>
    <cellStyle name="Normální 17 2" xfId="210"/>
    <cellStyle name="Normální 18" xfId="65"/>
    <cellStyle name="Normální 18 2" xfId="209"/>
    <cellStyle name="Normální 19" xfId="77"/>
    <cellStyle name="Normální 19 2" xfId="211"/>
    <cellStyle name="Normální 2" xfId="5"/>
    <cellStyle name="Normální 2 2" xfId="6"/>
    <cellStyle name="Normální 2 2 2" xfId="20"/>
    <cellStyle name="Normální 2 2 3" xfId="137"/>
    <cellStyle name="Normální 2 3" xfId="125"/>
    <cellStyle name="Normální 2 4" xfId="418"/>
    <cellStyle name="Normální 20" xfId="95"/>
    <cellStyle name="Normální 20 2" xfId="208"/>
    <cellStyle name="Normální 21" xfId="100"/>
    <cellStyle name="Normální 21 2" xfId="310"/>
    <cellStyle name="Normální 22" xfId="120"/>
    <cellStyle name="Normální 22 2" xfId="314"/>
    <cellStyle name="Normální 23" xfId="188"/>
    <cellStyle name="Normální 23 2" xfId="321"/>
    <cellStyle name="Normální 24" xfId="206"/>
    <cellStyle name="Normální 24 2" xfId="322"/>
    <cellStyle name="Normální 25" xfId="213"/>
    <cellStyle name="Normální 26" xfId="337"/>
    <cellStyle name="Normální 27" xfId="347"/>
    <cellStyle name="Normální 28" xfId="352"/>
    <cellStyle name="Normální 29" xfId="361"/>
    <cellStyle name="Normální 3" xfId="7"/>
    <cellStyle name="Normální 3 10" xfId="220"/>
    <cellStyle name="Normální 3 11" xfId="355"/>
    <cellStyle name="Normální 3 12" xfId="366"/>
    <cellStyle name="Normální 3 2" xfId="21"/>
    <cellStyle name="Normální 3 2 2" xfId="45"/>
    <cellStyle name="Normální 3 2 2 2" xfId="260"/>
    <cellStyle name="Normální 3 2 3" xfId="71"/>
    <cellStyle name="Normální 3 2 3 2" xfId="283"/>
    <cellStyle name="Normální 3 2 4" xfId="89"/>
    <cellStyle name="Normální 3 2 4 2" xfId="300"/>
    <cellStyle name="Normální 3 2 5" xfId="114"/>
    <cellStyle name="normální 3 2 6" xfId="126"/>
    <cellStyle name="Normální 3 2 7" xfId="214"/>
    <cellStyle name="Normální 3 3" xfId="35"/>
    <cellStyle name="Normální 3 3 2" xfId="138"/>
    <cellStyle name="Normální 3 3 3" xfId="250"/>
    <cellStyle name="Normální 3 4" xfId="59"/>
    <cellStyle name="Normální 3 4 2" xfId="145"/>
    <cellStyle name="Normální 3 4 3" xfId="272"/>
    <cellStyle name="Normální 3 5" xfId="80"/>
    <cellStyle name="Normální 3 5 2" xfId="291"/>
    <cellStyle name="Normální 3 6" xfId="103"/>
    <cellStyle name="Normální 3 6 2" xfId="315"/>
    <cellStyle name="Normální 3 7" xfId="127"/>
    <cellStyle name="Normální 3 7 2" xfId="325"/>
    <cellStyle name="Normální 3 8" xfId="194"/>
    <cellStyle name="Normální 3 8 2" xfId="331"/>
    <cellStyle name="Normální 3 9" xfId="202"/>
    <cellStyle name="Normální 3 9 2" xfId="340"/>
    <cellStyle name="Normální 30" xfId="362"/>
    <cellStyle name="Normální 31" xfId="363"/>
    <cellStyle name="Normální 32" xfId="385"/>
    <cellStyle name="Normální 33" xfId="387"/>
    <cellStyle name="Normální 34" xfId="393"/>
    <cellStyle name="Normální 35" xfId="396"/>
    <cellStyle name="Normální 36" xfId="399"/>
    <cellStyle name="Normální 37" xfId="402"/>
    <cellStyle name="Normální 38" xfId="247"/>
    <cellStyle name="Normální 39" xfId="346"/>
    <cellStyle name="normální 4" xfId="8"/>
    <cellStyle name="normální 4 10" xfId="221"/>
    <cellStyle name="normální 4 11" xfId="356"/>
    <cellStyle name="normální 4 12" xfId="367"/>
    <cellStyle name="normální 4 2" xfId="22"/>
    <cellStyle name="normální 4 2 2" xfId="46"/>
    <cellStyle name="normální 4 2 2 2" xfId="261"/>
    <cellStyle name="normální 4 2 3" xfId="72"/>
    <cellStyle name="normální 4 2 3 2" xfId="284"/>
    <cellStyle name="normální 4 2 4" xfId="90"/>
    <cellStyle name="normální 4 2 4 2" xfId="301"/>
    <cellStyle name="normální 4 2 5" xfId="115"/>
    <cellStyle name="Normální 4 2 6" xfId="139"/>
    <cellStyle name="normální 4 2 7" xfId="218"/>
    <cellStyle name="normální 4 3" xfId="36"/>
    <cellStyle name="normální 4 3 2" xfId="246"/>
    <cellStyle name="normální 4 4" xfId="60"/>
    <cellStyle name="normální 4 4 2" xfId="273"/>
    <cellStyle name="normální 4 5" xfId="81"/>
    <cellStyle name="normální 4 5 2" xfId="292"/>
    <cellStyle name="normální 4 6" xfId="104"/>
    <cellStyle name="normální 4 6 2" xfId="316"/>
    <cellStyle name="Normální 4 7" xfId="128"/>
    <cellStyle name="normální 4 7 2" xfId="326"/>
    <cellStyle name="normální 4 8" xfId="195"/>
    <cellStyle name="normální 4 8 2" xfId="332"/>
    <cellStyle name="normální 4 9" xfId="204"/>
    <cellStyle name="normální 4 9 2" xfId="341"/>
    <cellStyle name="Normální 40" xfId="404"/>
    <cellStyle name="Normální 41" xfId="406"/>
    <cellStyle name="Normální 42" xfId="408"/>
    <cellStyle name="Normální 43" xfId="414"/>
    <cellStyle name="Normální 44" xfId="416"/>
    <cellStyle name="normální 5" xfId="9"/>
    <cellStyle name="normální 5 10" xfId="222"/>
    <cellStyle name="normální 5 11" xfId="357"/>
    <cellStyle name="normální 5 12" xfId="368"/>
    <cellStyle name="normální 5 2" xfId="23"/>
    <cellStyle name="normální 5 2 2" xfId="47"/>
    <cellStyle name="normální 5 2 2 2" xfId="262"/>
    <cellStyle name="normální 5 2 3" xfId="73"/>
    <cellStyle name="normální 5 2 3 2" xfId="285"/>
    <cellStyle name="normální 5 2 4" xfId="91"/>
    <cellStyle name="normální 5 2 4 2" xfId="302"/>
    <cellStyle name="normální 5 2 5" xfId="116"/>
    <cellStyle name="Normální 5 2 6" xfId="140"/>
    <cellStyle name="normální 5 2 7" xfId="215"/>
    <cellStyle name="normální 5 3" xfId="37"/>
    <cellStyle name="normální 5 3 2" xfId="243"/>
    <cellStyle name="normální 5 4" xfId="61"/>
    <cellStyle name="normální 5 4 2" xfId="274"/>
    <cellStyle name="normální 5 5" xfId="82"/>
    <cellStyle name="normální 5 5 2" xfId="293"/>
    <cellStyle name="normální 5 6" xfId="105"/>
    <cellStyle name="normální 5 6 2" xfId="317"/>
    <cellStyle name="Normální 5 7" xfId="129"/>
    <cellStyle name="normální 5 7 2" xfId="327"/>
    <cellStyle name="normální 5 8" xfId="196"/>
    <cellStyle name="normální 5 8 2" xfId="333"/>
    <cellStyle name="normální 5 9" xfId="201"/>
    <cellStyle name="normální 5 9 2" xfId="342"/>
    <cellStyle name="Normální 51" xfId="411"/>
    <cellStyle name="normální 6" xfId="10"/>
    <cellStyle name="normální 6 10" xfId="223"/>
    <cellStyle name="normální 6 11" xfId="358"/>
    <cellStyle name="normální 6 12" xfId="369"/>
    <cellStyle name="normální 6 2" xfId="24"/>
    <cellStyle name="normální 6 2 2" xfId="48"/>
    <cellStyle name="normální 6 2 2 2" xfId="263"/>
    <cellStyle name="normální 6 2 3" xfId="74"/>
    <cellStyle name="normální 6 2 3 2" xfId="286"/>
    <cellStyle name="normální 6 2 4" xfId="92"/>
    <cellStyle name="normální 6 2 4 2" xfId="303"/>
    <cellStyle name="normální 6 2 5" xfId="117"/>
    <cellStyle name="Normální 6 2 6" xfId="141"/>
    <cellStyle name="normální 6 2 7" xfId="217"/>
    <cellStyle name="normální 6 3" xfId="38"/>
    <cellStyle name="normální 6 3 2" xfId="240"/>
    <cellStyle name="normální 6 4" xfId="62"/>
    <cellStyle name="normální 6 4 2" xfId="275"/>
    <cellStyle name="normální 6 5" xfId="83"/>
    <cellStyle name="normální 6 5 2" xfId="294"/>
    <cellStyle name="normální 6 6" xfId="106"/>
    <cellStyle name="normální 6 6 2" xfId="318"/>
    <cellStyle name="Normální 6 7" xfId="130"/>
    <cellStyle name="normální 6 7 2" xfId="328"/>
    <cellStyle name="normální 6 8" xfId="197"/>
    <cellStyle name="normální 6 8 2" xfId="334"/>
    <cellStyle name="normální 6 9" xfId="203"/>
    <cellStyle name="normální 6 9 2" xfId="343"/>
    <cellStyle name="normální 7" xfId="11"/>
    <cellStyle name="normální 7 10" xfId="224"/>
    <cellStyle name="normální 7 11" xfId="359"/>
    <cellStyle name="normální 7 12" xfId="370"/>
    <cellStyle name="normální 7 2" xfId="25"/>
    <cellStyle name="normální 7 2 2" xfId="49"/>
    <cellStyle name="normální 7 2 2 2" xfId="264"/>
    <cellStyle name="normální 7 2 3" xfId="75"/>
    <cellStyle name="normální 7 2 3 2" xfId="287"/>
    <cellStyle name="normální 7 2 4" xfId="93"/>
    <cellStyle name="normální 7 2 4 2" xfId="304"/>
    <cellStyle name="normální 7 2 5" xfId="118"/>
    <cellStyle name="Normální 7 2 6" xfId="142"/>
    <cellStyle name="normální 7 2 7" xfId="230"/>
    <cellStyle name="normální 7 3" xfId="39"/>
    <cellStyle name="normální 7 3 2" xfId="237"/>
    <cellStyle name="normální 7 4" xfId="63"/>
    <cellStyle name="normální 7 4 2" xfId="276"/>
    <cellStyle name="normální 7 5" xfId="84"/>
    <cellStyle name="normální 7 5 2" xfId="295"/>
    <cellStyle name="normální 7 6" xfId="107"/>
    <cellStyle name="normální 7 6 2" xfId="319"/>
    <cellStyle name="Normální 7 7" xfId="131"/>
    <cellStyle name="normální 7 7 2" xfId="329"/>
    <cellStyle name="normální 7 8" xfId="198"/>
    <cellStyle name="normální 7 8 2" xfId="335"/>
    <cellStyle name="normální 7 9" xfId="200"/>
    <cellStyle name="normální 7 9 2" xfId="344"/>
    <cellStyle name="normální 8" xfId="12"/>
    <cellStyle name="normální 8 10" xfId="225"/>
    <cellStyle name="normální 8 11" xfId="360"/>
    <cellStyle name="normální 8 12" xfId="371"/>
    <cellStyle name="normální 8 2" xfId="26"/>
    <cellStyle name="Normální 8 2 10" xfId="403"/>
    <cellStyle name="normální 8 2 11" xfId="226"/>
    <cellStyle name="normální 8 2 12" xfId="350"/>
    <cellStyle name="normální 8 2 13" xfId="405"/>
    <cellStyle name="Normální 8 2 14" xfId="409"/>
    <cellStyle name="Normální 8 2 15" xfId="413"/>
    <cellStyle name="Normální 8 2 16" xfId="415"/>
    <cellStyle name="Normální 8 2 17" xfId="417"/>
    <cellStyle name="normální 8 2 2" xfId="50"/>
    <cellStyle name="normální 8 2 2 2" xfId="265"/>
    <cellStyle name="normální 8 2 3" xfId="76"/>
    <cellStyle name="normální 8 2 3 2" xfId="288"/>
    <cellStyle name="normální 8 2 4" xfId="94"/>
    <cellStyle name="normální 8 2 4 2" xfId="305"/>
    <cellStyle name="normální 8 2 5" xfId="119"/>
    <cellStyle name="Normální 8 2 5 2" xfId="388"/>
    <cellStyle name="Normální 8 2 6" xfId="143"/>
    <cellStyle name="Normální 8 2 6 2" xfId="392"/>
    <cellStyle name="Normální 8 2 7" xfId="395"/>
    <cellStyle name="Normální 8 2 8" xfId="398"/>
    <cellStyle name="Normální 8 2 9" xfId="401"/>
    <cellStyle name="normální 8 3" xfId="40"/>
    <cellStyle name="normální 8 3 2" xfId="256"/>
    <cellStyle name="normální 8 4" xfId="64"/>
    <cellStyle name="normální 8 4 2" xfId="277"/>
    <cellStyle name="normální 8 5" xfId="85"/>
    <cellStyle name="normální 8 5 2" xfId="296"/>
    <cellStyle name="normální 8 6" xfId="108"/>
    <cellStyle name="normální 8 6 2" xfId="320"/>
    <cellStyle name="Normální 8 7" xfId="132"/>
    <cellStyle name="normální 8 7 2" xfId="330"/>
    <cellStyle name="normální 8 8" xfId="199"/>
    <cellStyle name="normální 8 8 2" xfId="336"/>
    <cellStyle name="normální 8 9" xfId="193"/>
    <cellStyle name="normální 8 9 2" xfId="345"/>
    <cellStyle name="normální 9" xfId="13"/>
    <cellStyle name="normální 9 2" xfId="27"/>
    <cellStyle name="Normální 9 3" xfId="146"/>
    <cellStyle name="Poznámka 2" xfId="205"/>
    <cellStyle name="Poznámka 2 2" xfId="351"/>
    <cellStyle name="Poznámka 3" xfId="232"/>
    <cellStyle name="Poznámka 4" xfId="372"/>
    <cellStyle name="Procenta" xfId="419" builtinId="5"/>
    <cellStyle name="Propojená buňka" xfId="159" builtinId="24" customBuiltin="1"/>
    <cellStyle name="Správně" xfId="153" builtinId="26" customBuiltin="1"/>
    <cellStyle name="Špatně" xfId="154" builtinId="27" customBuiltin="1"/>
    <cellStyle name="Text upozornění" xfId="161" builtinId="11" customBuiltin="1"/>
    <cellStyle name="Vstup" xfId="156" builtinId="20" customBuiltin="1"/>
    <cellStyle name="Výpočet" xfId="158" builtinId="22" customBuiltin="1"/>
    <cellStyle name="Výstup" xfId="157" builtinId="21" customBuiltin="1"/>
    <cellStyle name="Vysvětlující text" xfId="162" builtinId="53" customBuiltin="1"/>
    <cellStyle name="Zvýraznění 1" xfId="164" builtinId="29" customBuiltin="1"/>
    <cellStyle name="Zvýraznění 2" xfId="168" builtinId="33" customBuiltin="1"/>
    <cellStyle name="Zvýraznění 3" xfId="172" builtinId="37" customBuiltin="1"/>
    <cellStyle name="Zvýraznění 4" xfId="176" builtinId="41" customBuiltin="1"/>
    <cellStyle name="Zvýraznění 5" xfId="180" builtinId="45" customBuiltin="1"/>
    <cellStyle name="Zvýraznění 6" xfId="184" builtinId="49" customBuiltin="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opLeftCell="A7" workbookViewId="0">
      <selection activeCell="F15" sqref="F15"/>
    </sheetView>
  </sheetViews>
  <sheetFormatPr defaultColWidth="9.140625" defaultRowHeight="12.75" x14ac:dyDescent="0.2"/>
  <cols>
    <col min="1" max="1" width="4.85546875" style="1" customWidth="1"/>
    <col min="2" max="2" width="6.140625" style="28" customWidth="1"/>
    <col min="3" max="3" width="14.42578125" style="1" customWidth="1"/>
    <col min="4" max="4" width="19.42578125" style="1" customWidth="1"/>
    <col min="5" max="5" width="12.28515625" style="1" customWidth="1"/>
    <col min="6" max="6" width="18.140625" style="1" customWidth="1"/>
    <col min="7" max="7" width="13.5703125" style="1" bestFit="1" customWidth="1"/>
    <col min="8" max="8" width="12" style="2" customWidth="1"/>
    <col min="9" max="9" width="10.85546875" style="2" customWidth="1"/>
    <col min="10" max="10" width="11.7109375" style="36" customWidth="1"/>
    <col min="11" max="11" width="12.85546875" style="1" customWidth="1"/>
    <col min="12" max="18" width="9.140625" style="1" customWidth="1"/>
    <col min="19" max="19" width="0.85546875" style="1" customWidth="1"/>
    <col min="20" max="22" width="9.140625" style="1" customWidth="1"/>
    <col min="23" max="16384" width="9.140625" style="1"/>
  </cols>
  <sheetData>
    <row r="1" spans="1:17" ht="18" x14ac:dyDescent="0.2">
      <c r="A1" s="118" t="s">
        <v>50</v>
      </c>
      <c r="B1" s="118"/>
      <c r="C1" s="118"/>
      <c r="D1" s="118"/>
      <c r="E1" s="118"/>
      <c r="F1" s="118"/>
      <c r="G1" s="118"/>
      <c r="H1" s="118"/>
      <c r="I1" s="177" t="s">
        <v>93</v>
      </c>
      <c r="J1" s="177"/>
      <c r="K1" s="177"/>
      <c r="L1" s="177"/>
    </row>
    <row r="2" spans="1:17" x14ac:dyDescent="0.2">
      <c r="A2" s="119" t="s">
        <v>41</v>
      </c>
      <c r="B2" s="119"/>
      <c r="C2" s="45"/>
      <c r="D2" s="40"/>
      <c r="E2" s="39"/>
      <c r="F2" s="39"/>
      <c r="G2" s="39"/>
      <c r="H2" s="39"/>
      <c r="I2" s="47"/>
      <c r="J2" s="35"/>
    </row>
    <row r="3" spans="1:17" ht="14.25" x14ac:dyDescent="0.2">
      <c r="A3" s="120" t="s">
        <v>0</v>
      </c>
      <c r="B3" s="120"/>
      <c r="C3" s="121" t="s">
        <v>59</v>
      </c>
      <c r="D3" s="121"/>
      <c r="E3" s="121"/>
      <c r="F3" s="121"/>
      <c r="G3" s="121"/>
      <c r="H3" s="121"/>
      <c r="I3" s="121"/>
      <c r="J3" s="121"/>
    </row>
    <row r="4" spans="1:17" ht="27.75" customHeight="1" x14ac:dyDescent="0.2">
      <c r="A4" s="25"/>
      <c r="B4" s="25"/>
      <c r="C4" s="158" t="s">
        <v>92</v>
      </c>
      <c r="D4" s="158"/>
      <c r="E4" s="158"/>
      <c r="F4" s="158"/>
      <c r="G4" s="158"/>
      <c r="H4" s="158"/>
      <c r="I4" s="158"/>
      <c r="J4" s="158"/>
    </row>
    <row r="5" spans="1:17" ht="14.25" x14ac:dyDescent="0.2">
      <c r="A5" s="120" t="s">
        <v>32</v>
      </c>
      <c r="B5" s="120"/>
      <c r="C5" s="120"/>
      <c r="D5" s="120"/>
      <c r="E5" s="123"/>
      <c r="F5" s="123"/>
      <c r="G5" s="123"/>
      <c r="H5" s="123"/>
      <c r="I5" s="52"/>
      <c r="J5" s="35"/>
    </row>
    <row r="6" spans="1:17" ht="30" customHeight="1" x14ac:dyDescent="0.2">
      <c r="J6" s="61" t="s">
        <v>65</v>
      </c>
      <c r="K6" s="24" t="s">
        <v>75</v>
      </c>
    </row>
    <row r="7" spans="1:17" ht="14.25" x14ac:dyDescent="0.2">
      <c r="A7" s="27" t="s">
        <v>22</v>
      </c>
      <c r="B7" s="27"/>
      <c r="C7" s="27"/>
      <c r="D7" s="27">
        <v>90320</v>
      </c>
      <c r="E7" s="27"/>
      <c r="F7" s="26" t="s">
        <v>24</v>
      </c>
      <c r="G7" s="42" t="s">
        <v>49</v>
      </c>
      <c r="H7" s="49" t="s">
        <v>60</v>
      </c>
      <c r="I7" s="58">
        <v>27000</v>
      </c>
      <c r="J7" s="162">
        <v>160</v>
      </c>
      <c r="K7" s="98">
        <f>H9/J7</f>
        <v>0.05</v>
      </c>
      <c r="L7" s="160">
        <v>9.9900000000000003E-2</v>
      </c>
    </row>
    <row r="8" spans="1:17" ht="12.75" customHeight="1" x14ac:dyDescent="0.2">
      <c r="H8" s="59" t="s">
        <v>57</v>
      </c>
      <c r="I8" s="59" t="s">
        <v>58</v>
      </c>
    </row>
    <row r="9" spans="1:17" ht="15" customHeight="1" x14ac:dyDescent="0.2">
      <c r="A9" s="119" t="s">
        <v>31</v>
      </c>
      <c r="B9" s="119"/>
      <c r="C9" s="119"/>
      <c r="D9" s="124">
        <v>44105</v>
      </c>
      <c r="E9" s="125"/>
      <c r="F9" s="26" t="s">
        <v>39</v>
      </c>
      <c r="G9" s="46">
        <v>44135</v>
      </c>
      <c r="H9" s="58">
        <v>8</v>
      </c>
      <c r="I9" s="58">
        <v>10</v>
      </c>
      <c r="J9" s="37" t="s">
        <v>46</v>
      </c>
    </row>
    <row r="10" spans="1:17" ht="13.5" thickBot="1" x14ac:dyDescent="0.25">
      <c r="F10" s="26"/>
      <c r="H10" s="2" t="s">
        <v>47</v>
      </c>
      <c r="I10" s="2" t="s">
        <v>55</v>
      </c>
      <c r="J10" s="36" t="s">
        <v>56</v>
      </c>
    </row>
    <row r="11" spans="1:17" ht="16.5" x14ac:dyDescent="0.2">
      <c r="A11" s="8" t="s">
        <v>1</v>
      </c>
      <c r="B11" s="9"/>
      <c r="C11" s="126" t="s">
        <v>23</v>
      </c>
      <c r="D11" s="127"/>
      <c r="E11" s="127"/>
      <c r="F11" s="127"/>
      <c r="G11" s="128"/>
      <c r="H11" s="66">
        <f>H12*H9</f>
        <v>0</v>
      </c>
      <c r="I11" s="83">
        <f>I12*I9</f>
        <v>2000</v>
      </c>
      <c r="J11" s="74">
        <f>I11+H11</f>
        <v>2000</v>
      </c>
      <c r="L11" s="35"/>
      <c r="O11" s="43"/>
    </row>
    <row r="12" spans="1:17" ht="15" x14ac:dyDescent="0.2">
      <c r="A12" s="10"/>
      <c r="B12" s="4"/>
      <c r="C12" s="129" t="s">
        <v>33</v>
      </c>
      <c r="D12" s="130"/>
      <c r="E12" s="130"/>
      <c r="F12" s="130"/>
      <c r="G12" s="131"/>
      <c r="H12" s="67">
        <v>0</v>
      </c>
      <c r="I12" s="84">
        <v>200</v>
      </c>
      <c r="J12" s="75"/>
      <c r="K12" s="44"/>
    </row>
    <row r="13" spans="1:17" ht="16.5" x14ac:dyDescent="0.2">
      <c r="A13" s="11" t="s">
        <v>13</v>
      </c>
      <c r="B13" s="3"/>
      <c r="C13" s="132" t="s">
        <v>26</v>
      </c>
      <c r="D13" s="133"/>
      <c r="E13" s="133"/>
      <c r="F13" s="133"/>
      <c r="G13" s="134"/>
      <c r="H13" s="68"/>
      <c r="I13" s="85"/>
      <c r="J13" s="76">
        <f>SUM(J15:J21)</f>
        <v>3200</v>
      </c>
      <c r="Q13" s="43"/>
    </row>
    <row r="14" spans="1:17" ht="16.5" customHeight="1" x14ac:dyDescent="0.2">
      <c r="A14" s="20"/>
      <c r="B14" s="21"/>
      <c r="C14" s="60"/>
      <c r="D14" s="22"/>
      <c r="E14" s="22"/>
      <c r="F14" s="50" t="s">
        <v>63</v>
      </c>
      <c r="G14" s="50" t="s">
        <v>64</v>
      </c>
      <c r="H14" s="69"/>
      <c r="I14" s="86"/>
      <c r="J14" s="77"/>
      <c r="Q14" s="43"/>
    </row>
    <row r="15" spans="1:17" ht="15" customHeight="1" x14ac:dyDescent="0.2">
      <c r="A15" s="20"/>
      <c r="B15" s="30" t="s">
        <v>7</v>
      </c>
      <c r="C15" s="110" t="s">
        <v>62</v>
      </c>
      <c r="D15" s="111"/>
      <c r="E15" s="111"/>
      <c r="F15" s="62">
        <f>IF(G21=1,1,2)</f>
        <v>2</v>
      </c>
      <c r="G15" s="41">
        <f>I7/J7</f>
        <v>168.75</v>
      </c>
      <c r="H15" s="70">
        <f>G15*F15</f>
        <v>337.5</v>
      </c>
      <c r="I15" s="87"/>
      <c r="J15" s="78">
        <f>+$H$9*H15</f>
        <v>2700</v>
      </c>
      <c r="K15" s="105">
        <f>J15/J40</f>
        <v>0.19285714285714287</v>
      </c>
      <c r="L15" s="106" t="s">
        <v>85</v>
      </c>
      <c r="M15" s="106"/>
    </row>
    <row r="16" spans="1:17" ht="15" customHeight="1" x14ac:dyDescent="0.2">
      <c r="A16" s="20"/>
      <c r="B16" s="51" t="s">
        <v>8</v>
      </c>
      <c r="C16" s="110" t="s">
        <v>68</v>
      </c>
      <c r="D16" s="111"/>
      <c r="E16" s="111"/>
      <c r="F16" s="62"/>
      <c r="G16" s="63"/>
      <c r="H16" s="70"/>
      <c r="I16" s="87"/>
      <c r="J16" s="176">
        <v>500</v>
      </c>
    </row>
    <row r="17" spans="1:17" ht="15" x14ac:dyDescent="0.2">
      <c r="A17" s="12"/>
      <c r="B17" s="30" t="s">
        <v>9</v>
      </c>
      <c r="C17" s="110" t="s">
        <v>35</v>
      </c>
      <c r="D17" s="111"/>
      <c r="E17" s="111"/>
      <c r="F17" s="111"/>
      <c r="G17" s="122"/>
      <c r="H17" s="108">
        <v>0</v>
      </c>
      <c r="I17" s="88"/>
      <c r="J17" s="79">
        <f t="shared" ref="J17:J42" si="0">+$H$9*H17</f>
        <v>0</v>
      </c>
    </row>
    <row r="18" spans="1:17" ht="15" x14ac:dyDescent="0.2">
      <c r="A18" s="12"/>
      <c r="B18" s="30" t="s">
        <v>10</v>
      </c>
      <c r="C18" s="110" t="s">
        <v>36</v>
      </c>
      <c r="D18" s="111"/>
      <c r="E18" s="135"/>
      <c r="F18" s="135"/>
      <c r="G18" s="136"/>
      <c r="H18" s="108">
        <v>0</v>
      </c>
      <c r="I18" s="88"/>
      <c r="J18" s="79">
        <f t="shared" si="0"/>
        <v>0</v>
      </c>
    </row>
    <row r="19" spans="1:17" ht="15" x14ac:dyDescent="0.2">
      <c r="A19" s="12"/>
      <c r="B19" s="30" t="s">
        <v>11</v>
      </c>
      <c r="C19" s="110" t="s">
        <v>37</v>
      </c>
      <c r="D19" s="111"/>
      <c r="E19" s="111"/>
      <c r="F19" s="111"/>
      <c r="G19" s="122"/>
      <c r="H19" s="108">
        <v>0</v>
      </c>
      <c r="I19" s="88"/>
      <c r="J19" s="79"/>
    </row>
    <row r="20" spans="1:17" ht="15" x14ac:dyDescent="0.2">
      <c r="A20" s="12"/>
      <c r="B20" s="30" t="s">
        <v>12</v>
      </c>
      <c r="C20" s="110" t="s">
        <v>38</v>
      </c>
      <c r="D20" s="111"/>
      <c r="E20" s="111"/>
      <c r="F20" s="111"/>
      <c r="G20" s="122"/>
      <c r="H20" s="108">
        <v>0</v>
      </c>
      <c r="I20" s="88"/>
      <c r="J20" s="79">
        <f t="shared" si="0"/>
        <v>0</v>
      </c>
    </row>
    <row r="21" spans="1:17" ht="15" customHeight="1" x14ac:dyDescent="0.2">
      <c r="A21" s="12"/>
      <c r="B21" s="30" t="s">
        <v>66</v>
      </c>
      <c r="C21" s="129" t="s">
        <v>61</v>
      </c>
      <c r="D21" s="130"/>
      <c r="E21" s="130"/>
      <c r="F21" s="159" t="s">
        <v>84</v>
      </c>
      <c r="G21" s="161">
        <f>IF(K7&gt;L7,1,0)</f>
        <v>0</v>
      </c>
      <c r="H21" s="65">
        <v>0</v>
      </c>
      <c r="I21" s="88"/>
      <c r="J21" s="79">
        <f t="shared" si="0"/>
        <v>0</v>
      </c>
      <c r="K21" s="163" t="s">
        <v>86</v>
      </c>
      <c r="L21" s="163"/>
      <c r="M21" s="163"/>
      <c r="N21" s="163"/>
      <c r="O21" s="163"/>
      <c r="P21" s="163"/>
    </row>
    <row r="22" spans="1:17" ht="16.5" x14ac:dyDescent="0.2">
      <c r="A22" s="13" t="s">
        <v>2</v>
      </c>
      <c r="B22" s="5"/>
      <c r="C22" s="137" t="s">
        <v>3</v>
      </c>
      <c r="D22" s="138"/>
      <c r="E22" s="138"/>
      <c r="F22" s="138"/>
      <c r="G22" s="139"/>
      <c r="H22" s="71">
        <f>SUM(H23:H23)</f>
        <v>74.25</v>
      </c>
      <c r="I22" s="89"/>
      <c r="J22" s="80">
        <f>J23</f>
        <v>704</v>
      </c>
    </row>
    <row r="23" spans="1:17" ht="16.5" x14ac:dyDescent="0.2">
      <c r="A23" s="16"/>
      <c r="B23" s="3"/>
      <c r="C23" s="64" t="s">
        <v>69</v>
      </c>
      <c r="D23" s="33"/>
      <c r="E23" s="33"/>
      <c r="F23" s="33"/>
      <c r="G23" s="34"/>
      <c r="H23" s="72">
        <f>+H15/100*22+H21/100*22</f>
        <v>74.25</v>
      </c>
      <c r="I23" s="90"/>
      <c r="J23" s="81">
        <f>J15*0.22+J21*0.22+J16*0.22</f>
        <v>704</v>
      </c>
    </row>
    <row r="24" spans="1:17" ht="16.5" x14ac:dyDescent="0.2">
      <c r="A24" s="14" t="s">
        <v>15</v>
      </c>
      <c r="B24" s="3"/>
      <c r="C24" s="132" t="s">
        <v>27</v>
      </c>
      <c r="D24" s="133"/>
      <c r="E24" s="133"/>
      <c r="F24" s="133"/>
      <c r="G24" s="134"/>
      <c r="H24" s="68">
        <f>SUM(H25:H26)</f>
        <v>0</v>
      </c>
      <c r="I24" s="85"/>
      <c r="J24" s="76">
        <f>J25+J26</f>
        <v>1101.44</v>
      </c>
    </row>
    <row r="25" spans="1:17" ht="29.25" customHeight="1" x14ac:dyDescent="0.2">
      <c r="A25" s="12"/>
      <c r="B25" s="30" t="s">
        <v>14</v>
      </c>
      <c r="C25" s="110" t="s">
        <v>70</v>
      </c>
      <c r="D25" s="111"/>
      <c r="E25" s="111"/>
      <c r="F25" s="111"/>
      <c r="G25" s="122"/>
      <c r="H25" s="70">
        <f>+H13*0.34</f>
        <v>0</v>
      </c>
      <c r="I25" s="87"/>
      <c r="J25" s="79">
        <f>0.34*(J15+J16+J17+J19+J21)</f>
        <v>1088</v>
      </c>
    </row>
    <row r="26" spans="1:17" ht="15" x14ac:dyDescent="0.2">
      <c r="A26" s="12"/>
      <c r="B26" s="30" t="s">
        <v>8</v>
      </c>
      <c r="C26" s="143" t="s">
        <v>42</v>
      </c>
      <c r="D26" s="111"/>
      <c r="E26" s="111"/>
      <c r="F26" s="111"/>
      <c r="G26" s="122"/>
      <c r="H26" s="70">
        <f>+H19*0.0042</f>
        <v>0</v>
      </c>
      <c r="I26" s="87"/>
      <c r="J26" s="79">
        <f>0.0042*(J15+J16+J17+J19+J21)</f>
        <v>13.44</v>
      </c>
      <c r="L26" s="35"/>
    </row>
    <row r="27" spans="1:17" ht="16.5" x14ac:dyDescent="0.2">
      <c r="A27" s="14" t="s">
        <v>18</v>
      </c>
      <c r="B27" s="3"/>
      <c r="C27" s="132" t="s">
        <v>28</v>
      </c>
      <c r="D27" s="133"/>
      <c r="E27" s="133"/>
      <c r="F27" s="133"/>
      <c r="G27" s="134"/>
      <c r="H27" s="68">
        <f>SUM(H28:H35)</f>
        <v>60</v>
      </c>
      <c r="I27" s="85">
        <f>SUM(I28:I35)</f>
        <v>200</v>
      </c>
      <c r="J27" s="76">
        <f>SUM(J28:J35)</f>
        <v>2680</v>
      </c>
      <c r="L27" s="43"/>
    </row>
    <row r="28" spans="1:17" ht="15.75" thickBot="1" x14ac:dyDescent="0.25">
      <c r="A28" s="12"/>
      <c r="B28" s="30" t="s">
        <v>7</v>
      </c>
      <c r="C28" s="110" t="s">
        <v>54</v>
      </c>
      <c r="D28" s="111"/>
      <c r="E28" s="111"/>
      <c r="F28" s="111"/>
      <c r="G28" s="122"/>
      <c r="H28" s="108">
        <v>0</v>
      </c>
      <c r="I28" s="88"/>
      <c r="J28" s="79">
        <f t="shared" si="0"/>
        <v>0</v>
      </c>
      <c r="L28" s="43"/>
    </row>
    <row r="29" spans="1:17" ht="15" x14ac:dyDescent="0.2">
      <c r="A29" s="12"/>
      <c r="B29" s="30" t="s">
        <v>16</v>
      </c>
      <c r="C29" s="110" t="s">
        <v>19</v>
      </c>
      <c r="D29" s="111"/>
      <c r="E29" s="111"/>
      <c r="F29" s="111"/>
      <c r="G29" s="122"/>
      <c r="H29" s="108">
        <v>0</v>
      </c>
      <c r="I29" s="88"/>
      <c r="J29" s="79">
        <f t="shared" si="0"/>
        <v>0</v>
      </c>
      <c r="M29" s="112" t="s">
        <v>74</v>
      </c>
      <c r="N29" s="113"/>
      <c r="O29" s="113"/>
      <c r="P29" s="113"/>
      <c r="Q29" s="101">
        <f>J11+J13+J22+J24+J27+J36</f>
        <v>12085.44</v>
      </c>
    </row>
    <row r="30" spans="1:17" ht="15" x14ac:dyDescent="0.2">
      <c r="A30" s="12"/>
      <c r="B30" s="51" t="s">
        <v>9</v>
      </c>
      <c r="C30" s="110" t="s">
        <v>52</v>
      </c>
      <c r="D30" s="111"/>
      <c r="E30" s="111"/>
      <c r="F30" s="111"/>
      <c r="G30" s="122"/>
      <c r="H30" s="108">
        <v>0</v>
      </c>
      <c r="I30" s="107">
        <v>100</v>
      </c>
      <c r="J30" s="79">
        <f>I30*I9</f>
        <v>1000</v>
      </c>
      <c r="L30" s="164">
        <v>0.1</v>
      </c>
      <c r="M30" s="114" t="s">
        <v>87</v>
      </c>
      <c r="N30" s="115"/>
      <c r="O30" s="115"/>
      <c r="P30" s="115"/>
      <c r="Q30" s="102">
        <f>L30*(J36+J27+J24+J22+J13+J11)</f>
        <v>1208.5440000000001</v>
      </c>
    </row>
    <row r="31" spans="1:17" ht="15.75" thickBot="1" x14ac:dyDescent="0.25">
      <c r="A31" s="12"/>
      <c r="B31" s="51" t="s">
        <v>17</v>
      </c>
      <c r="C31" s="110" t="s">
        <v>51</v>
      </c>
      <c r="D31" s="111"/>
      <c r="E31" s="111"/>
      <c r="F31" s="111"/>
      <c r="G31" s="122"/>
      <c r="H31" s="108">
        <v>60</v>
      </c>
      <c r="I31" s="88"/>
      <c r="J31" s="79">
        <f t="shared" ref="J31:J32" si="1">+$H$9*H31</f>
        <v>480</v>
      </c>
      <c r="M31" s="116" t="s">
        <v>73</v>
      </c>
      <c r="N31" s="117"/>
      <c r="O31" s="117"/>
      <c r="P31" s="117"/>
      <c r="Q31" s="103">
        <f>J11+J13+J22+J24+J27+J36+Q30</f>
        <v>13293.984</v>
      </c>
    </row>
    <row r="32" spans="1:17" ht="15.75" thickBot="1" x14ac:dyDescent="0.25">
      <c r="A32" s="12"/>
      <c r="B32" s="50" t="s">
        <v>11</v>
      </c>
      <c r="C32" s="110" t="s">
        <v>53</v>
      </c>
      <c r="D32" s="111"/>
      <c r="E32" s="111"/>
      <c r="F32" s="111"/>
      <c r="G32" s="111"/>
      <c r="H32" s="108"/>
      <c r="I32" s="107"/>
      <c r="J32" s="79">
        <f t="shared" si="1"/>
        <v>0</v>
      </c>
      <c r="L32" s="43"/>
      <c r="M32" s="166" t="s">
        <v>77</v>
      </c>
      <c r="N32" s="167"/>
      <c r="O32" s="167"/>
      <c r="P32" s="167"/>
      <c r="Q32" s="168">
        <f>J40/I9</f>
        <v>1400</v>
      </c>
    </row>
    <row r="33" spans="1:17" ht="15.75" thickBot="1" x14ac:dyDescent="0.25">
      <c r="A33" s="12"/>
      <c r="B33" s="30" t="s">
        <v>12</v>
      </c>
      <c r="C33" s="110" t="s">
        <v>71</v>
      </c>
      <c r="D33" s="111"/>
      <c r="E33" s="111"/>
      <c r="F33" s="111"/>
      <c r="G33" s="122"/>
      <c r="H33" s="108"/>
      <c r="I33" s="88"/>
      <c r="J33" s="79">
        <v>200</v>
      </c>
      <c r="M33" s="166" t="s">
        <v>90</v>
      </c>
      <c r="N33" s="167"/>
      <c r="O33" s="167"/>
      <c r="P33" s="167"/>
      <c r="Q33" s="168">
        <f>J40/H9</f>
        <v>1750</v>
      </c>
    </row>
    <row r="34" spans="1:17" ht="15.75" thickBot="1" x14ac:dyDescent="0.25">
      <c r="A34" s="12"/>
      <c r="B34" s="30" t="s">
        <v>66</v>
      </c>
      <c r="C34" s="110" t="s">
        <v>72</v>
      </c>
      <c r="D34" s="111"/>
      <c r="E34" s="111"/>
      <c r="F34" s="111"/>
      <c r="G34" s="122"/>
      <c r="H34" s="65"/>
      <c r="I34" s="88">
        <v>100</v>
      </c>
      <c r="J34" s="79">
        <f>I34*I9</f>
        <v>1000</v>
      </c>
    </row>
    <row r="35" spans="1:17" ht="15.75" thickBot="1" x14ac:dyDescent="0.25">
      <c r="A35" s="15"/>
      <c r="B35" s="29" t="s">
        <v>67</v>
      </c>
      <c r="C35" s="129" t="s">
        <v>76</v>
      </c>
      <c r="D35" s="130"/>
      <c r="E35" s="130"/>
      <c r="F35" s="130"/>
      <c r="G35" s="131"/>
      <c r="H35" s="165"/>
      <c r="I35" s="91"/>
      <c r="J35" s="82">
        <f t="shared" si="0"/>
        <v>0</v>
      </c>
      <c r="M35" s="169" t="s">
        <v>91</v>
      </c>
      <c r="N35" s="170"/>
      <c r="O35" s="170"/>
      <c r="P35" s="170"/>
      <c r="Q35" s="171">
        <v>14000</v>
      </c>
    </row>
    <row r="36" spans="1:17" ht="16.5" x14ac:dyDescent="0.2">
      <c r="A36" s="16" t="s">
        <v>4</v>
      </c>
      <c r="B36" s="3"/>
      <c r="C36" s="132" t="s">
        <v>29</v>
      </c>
      <c r="D36" s="133"/>
      <c r="E36" s="133"/>
      <c r="F36" s="133"/>
      <c r="G36" s="134"/>
      <c r="H36" s="68">
        <f>+H37</f>
        <v>100</v>
      </c>
      <c r="I36" s="85"/>
      <c r="J36" s="76">
        <f>J37+J38</f>
        <v>2400</v>
      </c>
    </row>
    <row r="37" spans="1:17" ht="16.5" x14ac:dyDescent="0.2">
      <c r="A37" s="104"/>
      <c r="B37" s="21" t="s">
        <v>7</v>
      </c>
      <c r="C37" s="110" t="s">
        <v>81</v>
      </c>
      <c r="D37" s="111"/>
      <c r="E37" s="111"/>
      <c r="F37" s="111"/>
      <c r="G37" s="122"/>
      <c r="H37" s="100">
        <v>100</v>
      </c>
      <c r="I37" s="86"/>
      <c r="J37" s="78">
        <f>H37*H9</f>
        <v>800</v>
      </c>
    </row>
    <row r="38" spans="1:17" ht="16.5" x14ac:dyDescent="0.2">
      <c r="A38" s="12"/>
      <c r="B38" s="6" t="s">
        <v>8</v>
      </c>
      <c r="C38" s="1" t="s">
        <v>79</v>
      </c>
      <c r="D38" s="1" t="s">
        <v>80</v>
      </c>
      <c r="E38" s="1" t="s">
        <v>78</v>
      </c>
      <c r="H38" s="175"/>
      <c r="I38" s="88"/>
      <c r="J38" s="79">
        <f>400*4</f>
        <v>1600</v>
      </c>
    </row>
    <row r="39" spans="1:17" ht="16.5" x14ac:dyDescent="0.2">
      <c r="A39" s="16" t="s">
        <v>5</v>
      </c>
      <c r="B39" s="7"/>
      <c r="C39" s="140" t="s">
        <v>25</v>
      </c>
      <c r="D39" s="141"/>
      <c r="E39" s="141"/>
      <c r="F39" s="141"/>
      <c r="G39" s="142"/>
      <c r="H39" s="68"/>
      <c r="I39" s="85"/>
      <c r="J39" s="85">
        <f>N39</f>
        <v>1914.5599999999995</v>
      </c>
      <c r="K39" s="99">
        <f>J39/Q29</f>
        <v>0.15841872534222995</v>
      </c>
      <c r="L39" s="1" t="s">
        <v>88</v>
      </c>
      <c r="N39" s="109">
        <f>Q35-Q29</f>
        <v>1914.5599999999995</v>
      </c>
    </row>
    <row r="40" spans="1:17" ht="16.5" x14ac:dyDescent="0.2">
      <c r="A40" s="16" t="s">
        <v>21</v>
      </c>
      <c r="B40" s="3"/>
      <c r="C40" s="140" t="s">
        <v>30</v>
      </c>
      <c r="D40" s="141"/>
      <c r="E40" s="141"/>
      <c r="F40" s="141"/>
      <c r="G40" s="142"/>
      <c r="H40" s="68"/>
      <c r="I40" s="85"/>
      <c r="J40" s="85">
        <f>J36+J39+J27+J24+J22+J13+J11</f>
        <v>14000</v>
      </c>
    </row>
    <row r="41" spans="1:17" ht="16.5" x14ac:dyDescent="0.2">
      <c r="A41" s="17" t="s">
        <v>20</v>
      </c>
      <c r="B41" s="4"/>
      <c r="C41" s="146" t="s">
        <v>48</v>
      </c>
      <c r="D41" s="147"/>
      <c r="E41" s="148"/>
      <c r="F41" s="148"/>
      <c r="G41" s="149"/>
      <c r="H41" s="73"/>
      <c r="I41" s="92"/>
      <c r="J41" s="75"/>
    </row>
    <row r="42" spans="1:17" ht="17.25" thickBot="1" x14ac:dyDescent="0.25">
      <c r="A42" s="93" t="s">
        <v>6</v>
      </c>
      <c r="B42" s="94"/>
      <c r="C42" s="150" t="s">
        <v>34</v>
      </c>
      <c r="D42" s="151"/>
      <c r="E42" s="152"/>
      <c r="F42" s="152"/>
      <c r="G42" s="153"/>
      <c r="H42" s="95">
        <f>SUM(H40:H41)</f>
        <v>0</v>
      </c>
      <c r="I42" s="96"/>
      <c r="J42" s="97">
        <f t="shared" si="0"/>
        <v>0</v>
      </c>
      <c r="K42" s="35"/>
      <c r="L42" s="43"/>
      <c r="M42" s="43"/>
      <c r="N42" s="43"/>
      <c r="O42" s="43"/>
      <c r="Q42" s="43"/>
    </row>
    <row r="43" spans="1:17" ht="33.75" customHeight="1" x14ac:dyDescent="0.2">
      <c r="A43" s="154" t="s">
        <v>40</v>
      </c>
      <c r="B43" s="155"/>
      <c r="C43" s="155"/>
      <c r="D43" s="155"/>
      <c r="E43" s="155"/>
      <c r="F43" s="155"/>
      <c r="G43" s="155"/>
      <c r="H43" s="155"/>
      <c r="I43" s="24"/>
      <c r="J43" s="35"/>
      <c r="L43" s="43"/>
    </row>
    <row r="44" spans="1:17" ht="13.5" customHeight="1" x14ac:dyDescent="0.2">
      <c r="A44" s="23"/>
      <c r="B44" s="24"/>
      <c r="C44" s="24"/>
      <c r="D44" s="24"/>
      <c r="E44" s="24"/>
      <c r="F44" s="24"/>
      <c r="G44" s="24"/>
      <c r="H44" s="24"/>
      <c r="I44" s="24"/>
      <c r="J44" s="38"/>
    </row>
    <row r="46" spans="1:17" ht="12.75" customHeight="1" x14ac:dyDescent="0.2">
      <c r="A46" s="156" t="s">
        <v>45</v>
      </c>
      <c r="B46" s="157"/>
      <c r="C46" s="124"/>
      <c r="D46" s="125"/>
      <c r="E46" s="125"/>
    </row>
    <row r="47" spans="1:17" ht="12.75" customHeight="1" x14ac:dyDescent="0.2">
      <c r="A47" s="32"/>
      <c r="B47" s="32"/>
      <c r="C47" s="28"/>
      <c r="D47" s="28"/>
      <c r="E47" s="28"/>
    </row>
    <row r="48" spans="1:17" ht="12.75" customHeight="1" x14ac:dyDescent="0.2">
      <c r="A48" s="32"/>
      <c r="B48" s="32"/>
      <c r="C48" s="28"/>
      <c r="D48" s="28"/>
      <c r="E48" s="28"/>
    </row>
    <row r="50" spans="2:7" x14ac:dyDescent="0.2">
      <c r="B50" s="18"/>
      <c r="C50" s="19"/>
      <c r="F50" s="144"/>
      <c r="G50" s="144"/>
    </row>
    <row r="51" spans="2:7" ht="14.25" x14ac:dyDescent="0.2">
      <c r="B51" s="145" t="s">
        <v>44</v>
      </c>
      <c r="C51" s="145"/>
      <c r="D51" s="31"/>
      <c r="F51" s="145" t="s">
        <v>43</v>
      </c>
      <c r="G51" s="145"/>
    </row>
    <row r="53" spans="2:7" x14ac:dyDescent="0.2">
      <c r="B53" s="1"/>
    </row>
  </sheetData>
  <mergeCells count="50">
    <mergeCell ref="C21:E21"/>
    <mergeCell ref="M33:P33"/>
    <mergeCell ref="C3:J3"/>
    <mergeCell ref="I1:L1"/>
    <mergeCell ref="C28:G28"/>
    <mergeCell ref="C30:G30"/>
    <mergeCell ref="C31:G31"/>
    <mergeCell ref="F50:G50"/>
    <mergeCell ref="B51:C51"/>
    <mergeCell ref="F51:G51"/>
    <mergeCell ref="C40:G40"/>
    <mergeCell ref="C41:G41"/>
    <mergeCell ref="C42:G42"/>
    <mergeCell ref="A43:H43"/>
    <mergeCell ref="A46:B46"/>
    <mergeCell ref="C46:E46"/>
    <mergeCell ref="C33:G33"/>
    <mergeCell ref="C34:G34"/>
    <mergeCell ref="C35:G35"/>
    <mergeCell ref="C36:G36"/>
    <mergeCell ref="C37:G37"/>
    <mergeCell ref="C39:G39"/>
    <mergeCell ref="A1:H1"/>
    <mergeCell ref="A2:B2"/>
    <mergeCell ref="A3:B3"/>
    <mergeCell ref="C17:G17"/>
    <mergeCell ref="A5:D5"/>
    <mergeCell ref="E5:H5"/>
    <mergeCell ref="A9:C9"/>
    <mergeCell ref="D9:E9"/>
    <mergeCell ref="C11:G11"/>
    <mergeCell ref="C12:G12"/>
    <mergeCell ref="C13:G13"/>
    <mergeCell ref="C4:J4"/>
    <mergeCell ref="C15:E15"/>
    <mergeCell ref="M32:P32"/>
    <mergeCell ref="C32:G32"/>
    <mergeCell ref="C16:E16"/>
    <mergeCell ref="M29:P29"/>
    <mergeCell ref="M30:P30"/>
    <mergeCell ref="M31:P31"/>
    <mergeCell ref="C18:G18"/>
    <mergeCell ref="C19:G19"/>
    <mergeCell ref="C20:G20"/>
    <mergeCell ref="C22:G22"/>
    <mergeCell ref="C29:G29"/>
    <mergeCell ref="C24:G24"/>
    <mergeCell ref="C25:G25"/>
    <mergeCell ref="C26:G26"/>
    <mergeCell ref="C27:G27"/>
  </mergeCells>
  <conditionalFormatting sqref="K7">
    <cfRule type="cellIs" dxfId="4" priority="2" operator="greaterThan">
      <formula>0.1</formula>
    </cfRule>
    <cfRule type="cellIs" dxfId="3" priority="3" operator="greaterThan">
      <formula>10</formula>
    </cfRule>
  </conditionalFormatting>
  <conditionalFormatting sqref="G21">
    <cfRule type="colorScale" priority="1">
      <colorScale>
        <cfvo type="num" val="0"/>
        <cfvo type="num" val="1"/>
        <color rgb="FFFF0000"/>
        <color theme="6"/>
      </colorScale>
    </cfRule>
  </conditionalFormatting>
  <pageMargins left="0.39370078740157483" right="0.39370078740157483" top="0.78740157480314965" bottom="0.59055118110236227" header="0.31496062992125984" footer="0.31496062992125984"/>
  <pageSetup paperSize="9" scale="87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workbookViewId="0">
      <selection activeCell="G16" sqref="G16"/>
    </sheetView>
  </sheetViews>
  <sheetFormatPr defaultColWidth="9.140625" defaultRowHeight="12.75" x14ac:dyDescent="0.2"/>
  <cols>
    <col min="1" max="1" width="4.85546875" style="1" customWidth="1"/>
    <col min="2" max="2" width="6.140625" style="54" customWidth="1"/>
    <col min="3" max="3" width="14.42578125" style="1" customWidth="1"/>
    <col min="4" max="4" width="19.42578125" style="1" customWidth="1"/>
    <col min="5" max="5" width="12.28515625" style="1" customWidth="1"/>
    <col min="6" max="6" width="18.140625" style="1" customWidth="1"/>
    <col min="7" max="7" width="13.5703125" style="1" bestFit="1" customWidth="1"/>
    <col min="8" max="8" width="12" style="2" customWidth="1"/>
    <col min="9" max="9" width="10.85546875" style="2" customWidth="1"/>
    <col min="10" max="10" width="11.7109375" style="36" customWidth="1"/>
    <col min="11" max="11" width="12.85546875" style="1" customWidth="1"/>
    <col min="12" max="18" width="9.140625" style="1" customWidth="1"/>
    <col min="19" max="19" width="0.85546875" style="1" customWidth="1"/>
    <col min="20" max="22" width="9.140625" style="1" customWidth="1"/>
    <col min="23" max="16384" width="9.140625" style="1"/>
  </cols>
  <sheetData>
    <row r="1" spans="1:17" ht="18" x14ac:dyDescent="0.2">
      <c r="A1" s="118" t="s">
        <v>50</v>
      </c>
      <c r="B1" s="118"/>
      <c r="C1" s="118"/>
      <c r="D1" s="118"/>
      <c r="E1" s="118"/>
      <c r="F1" s="118"/>
      <c r="G1" s="118"/>
      <c r="H1" s="118"/>
      <c r="I1" s="177" t="s">
        <v>93</v>
      </c>
      <c r="J1" s="177"/>
      <c r="K1" s="177"/>
      <c r="L1" s="177"/>
    </row>
    <row r="2" spans="1:17" x14ac:dyDescent="0.2">
      <c r="A2" s="119" t="s">
        <v>41</v>
      </c>
      <c r="B2" s="119"/>
      <c r="C2" s="49"/>
      <c r="D2" s="49"/>
      <c r="E2" s="47"/>
      <c r="F2" s="47"/>
      <c r="G2" s="47"/>
      <c r="H2" s="47"/>
      <c r="I2" s="47"/>
      <c r="J2" s="35"/>
    </row>
    <row r="3" spans="1:17" ht="14.25" x14ac:dyDescent="0.2">
      <c r="A3" s="120" t="s">
        <v>0</v>
      </c>
      <c r="B3" s="120"/>
      <c r="C3" s="121" t="s">
        <v>83</v>
      </c>
      <c r="D3" s="119"/>
      <c r="E3" s="119"/>
      <c r="F3" s="119"/>
      <c r="G3" s="119"/>
      <c r="H3" s="119"/>
      <c r="I3" s="47"/>
      <c r="J3" s="35"/>
    </row>
    <row r="4" spans="1:17" ht="27.75" customHeight="1" x14ac:dyDescent="0.2">
      <c r="A4" s="25"/>
      <c r="B4" s="25"/>
      <c r="C4" s="158" t="s">
        <v>92</v>
      </c>
      <c r="D4" s="158"/>
      <c r="E4" s="158"/>
      <c r="F4" s="158"/>
      <c r="G4" s="158"/>
      <c r="H4" s="158"/>
      <c r="I4" s="158"/>
      <c r="J4" s="158"/>
    </row>
    <row r="5" spans="1:17" ht="14.25" x14ac:dyDescent="0.2">
      <c r="A5" s="120" t="s">
        <v>32</v>
      </c>
      <c r="B5" s="120"/>
      <c r="C5" s="120"/>
      <c r="D5" s="120"/>
      <c r="E5" s="123"/>
      <c r="F5" s="123"/>
      <c r="G5" s="123"/>
      <c r="H5" s="123"/>
      <c r="I5" s="52"/>
      <c r="J5" s="35"/>
    </row>
    <row r="6" spans="1:17" ht="30" customHeight="1" x14ac:dyDescent="0.2">
      <c r="J6" s="61" t="s">
        <v>65</v>
      </c>
      <c r="K6" s="24" t="s">
        <v>75</v>
      </c>
    </row>
    <row r="7" spans="1:17" ht="14.25" x14ac:dyDescent="0.2">
      <c r="A7" s="48" t="s">
        <v>22</v>
      </c>
      <c r="B7" s="48"/>
      <c r="C7" s="48"/>
      <c r="D7" s="48">
        <v>90320</v>
      </c>
      <c r="E7" s="48"/>
      <c r="F7" s="26" t="s">
        <v>24</v>
      </c>
      <c r="G7" s="49" t="s">
        <v>82</v>
      </c>
      <c r="H7" s="49" t="s">
        <v>60</v>
      </c>
      <c r="I7" s="58">
        <v>33000</v>
      </c>
      <c r="J7" s="162">
        <v>160</v>
      </c>
      <c r="K7" s="98">
        <f>H9/J7</f>
        <v>0.125</v>
      </c>
      <c r="L7" s="160">
        <v>9.9900000000000003E-2</v>
      </c>
    </row>
    <row r="8" spans="1:17" ht="25.5" x14ac:dyDescent="0.2">
      <c r="H8" s="59" t="s">
        <v>57</v>
      </c>
      <c r="I8" s="59" t="s">
        <v>58</v>
      </c>
    </row>
    <row r="9" spans="1:17" ht="15" customHeight="1" x14ac:dyDescent="0.2">
      <c r="A9" s="119" t="s">
        <v>31</v>
      </c>
      <c r="B9" s="119"/>
      <c r="C9" s="119"/>
      <c r="D9" s="124">
        <v>44105</v>
      </c>
      <c r="E9" s="125"/>
      <c r="F9" s="26" t="s">
        <v>39</v>
      </c>
      <c r="G9" s="53">
        <v>44135</v>
      </c>
      <c r="H9" s="58">
        <v>20</v>
      </c>
      <c r="I9" s="58">
        <v>12</v>
      </c>
      <c r="J9" s="37" t="s">
        <v>46</v>
      </c>
    </row>
    <row r="10" spans="1:17" ht="13.5" thickBot="1" x14ac:dyDescent="0.25">
      <c r="F10" s="26"/>
      <c r="H10" s="2" t="s">
        <v>47</v>
      </c>
      <c r="I10" s="2" t="s">
        <v>55</v>
      </c>
      <c r="J10" s="36" t="s">
        <v>56</v>
      </c>
    </row>
    <row r="11" spans="1:17" ht="16.5" x14ac:dyDescent="0.2">
      <c r="A11" s="8" t="s">
        <v>1</v>
      </c>
      <c r="B11" s="9"/>
      <c r="C11" s="126" t="s">
        <v>23</v>
      </c>
      <c r="D11" s="127"/>
      <c r="E11" s="127"/>
      <c r="F11" s="127"/>
      <c r="G11" s="128"/>
      <c r="H11" s="66">
        <f>H12*H9</f>
        <v>0</v>
      </c>
      <c r="I11" s="83">
        <f>I12*I9</f>
        <v>0</v>
      </c>
      <c r="J11" s="74">
        <f>I11+H11</f>
        <v>0</v>
      </c>
      <c r="L11" s="35"/>
      <c r="O11" s="43"/>
    </row>
    <row r="12" spans="1:17" ht="15" x14ac:dyDescent="0.2">
      <c r="A12" s="10"/>
      <c r="B12" s="4"/>
      <c r="C12" s="129" t="s">
        <v>33</v>
      </c>
      <c r="D12" s="130"/>
      <c r="E12" s="130"/>
      <c r="F12" s="130"/>
      <c r="G12" s="131"/>
      <c r="H12" s="67">
        <v>0</v>
      </c>
      <c r="I12" s="84">
        <v>0</v>
      </c>
      <c r="J12" s="75"/>
      <c r="K12" s="44"/>
    </row>
    <row r="13" spans="1:17" ht="16.5" x14ac:dyDescent="0.2">
      <c r="A13" s="11" t="s">
        <v>13</v>
      </c>
      <c r="B13" s="3"/>
      <c r="C13" s="132" t="s">
        <v>26</v>
      </c>
      <c r="D13" s="133"/>
      <c r="E13" s="133"/>
      <c r="F13" s="133"/>
      <c r="G13" s="134"/>
      <c r="H13" s="68"/>
      <c r="I13" s="85"/>
      <c r="J13" s="76">
        <f>SUM(J15:J21)</f>
        <v>8750</v>
      </c>
      <c r="Q13" s="43"/>
    </row>
    <row r="14" spans="1:17" ht="16.5" customHeight="1" x14ac:dyDescent="0.2">
      <c r="A14" s="20"/>
      <c r="B14" s="21"/>
      <c r="C14" s="60"/>
      <c r="D14" s="22"/>
      <c r="E14" s="22"/>
      <c r="F14" s="50" t="s">
        <v>63</v>
      </c>
      <c r="G14" s="50" t="s">
        <v>64</v>
      </c>
      <c r="H14" s="69"/>
      <c r="I14" s="86"/>
      <c r="J14" s="77"/>
      <c r="Q14" s="43"/>
    </row>
    <row r="15" spans="1:17" ht="15" customHeight="1" x14ac:dyDescent="0.2">
      <c r="A15" s="20"/>
      <c r="B15" s="51" t="s">
        <v>7</v>
      </c>
      <c r="C15" s="110" t="s">
        <v>62</v>
      </c>
      <c r="D15" s="111"/>
      <c r="E15" s="111"/>
      <c r="F15" s="62">
        <f>IF(G21=1,1,2)</f>
        <v>1</v>
      </c>
      <c r="G15" s="41">
        <f>I7/J7</f>
        <v>206.25</v>
      </c>
      <c r="H15" s="70">
        <f>G15*F15</f>
        <v>206.25</v>
      </c>
      <c r="I15" s="87"/>
      <c r="J15" s="78">
        <f>+$H$9*H15</f>
        <v>4125</v>
      </c>
      <c r="K15" s="105">
        <f>J15/J40</f>
        <v>0.18092105263157895</v>
      </c>
      <c r="L15" s="106" t="s">
        <v>85</v>
      </c>
      <c r="M15" s="106"/>
    </row>
    <row r="16" spans="1:17" ht="15" customHeight="1" x14ac:dyDescent="0.2">
      <c r="A16" s="20"/>
      <c r="B16" s="51" t="s">
        <v>8</v>
      </c>
      <c r="C16" s="110" t="s">
        <v>68</v>
      </c>
      <c r="D16" s="111"/>
      <c r="E16" s="111"/>
      <c r="F16" s="62"/>
      <c r="G16" s="63"/>
      <c r="H16" s="70"/>
      <c r="I16" s="87"/>
      <c r="J16" s="176">
        <v>500</v>
      </c>
    </row>
    <row r="17" spans="1:17" ht="15" x14ac:dyDescent="0.2">
      <c r="A17" s="12"/>
      <c r="B17" s="51" t="s">
        <v>9</v>
      </c>
      <c r="C17" s="110" t="s">
        <v>35</v>
      </c>
      <c r="D17" s="111"/>
      <c r="E17" s="111"/>
      <c r="F17" s="111"/>
      <c r="G17" s="122"/>
      <c r="H17" s="108">
        <v>0</v>
      </c>
      <c r="I17" s="88"/>
      <c r="J17" s="79">
        <f t="shared" ref="J17:J42" si="0">+$H$9*H17</f>
        <v>0</v>
      </c>
    </row>
    <row r="18" spans="1:17" ht="15" x14ac:dyDescent="0.2">
      <c r="A18" s="12"/>
      <c r="B18" s="51" t="s">
        <v>10</v>
      </c>
      <c r="C18" s="110" t="s">
        <v>36</v>
      </c>
      <c r="D18" s="111"/>
      <c r="E18" s="135"/>
      <c r="F18" s="135"/>
      <c r="G18" s="136"/>
      <c r="H18" s="108">
        <v>0</v>
      </c>
      <c r="I18" s="88"/>
      <c r="J18" s="79">
        <f t="shared" si="0"/>
        <v>0</v>
      </c>
    </row>
    <row r="19" spans="1:17" ht="15" x14ac:dyDescent="0.2">
      <c r="A19" s="12"/>
      <c r="B19" s="51" t="s">
        <v>11</v>
      </c>
      <c r="C19" s="110" t="s">
        <v>37</v>
      </c>
      <c r="D19" s="111"/>
      <c r="E19" s="111"/>
      <c r="F19" s="111"/>
      <c r="G19" s="122"/>
      <c r="H19" s="108">
        <v>0</v>
      </c>
      <c r="I19" s="88"/>
      <c r="J19" s="79"/>
    </row>
    <row r="20" spans="1:17" ht="15" x14ac:dyDescent="0.2">
      <c r="A20" s="12"/>
      <c r="B20" s="51" t="s">
        <v>12</v>
      </c>
      <c r="C20" s="110" t="s">
        <v>38</v>
      </c>
      <c r="D20" s="111"/>
      <c r="E20" s="111"/>
      <c r="F20" s="111"/>
      <c r="G20" s="122"/>
      <c r="H20" s="108">
        <v>0</v>
      </c>
      <c r="I20" s="88"/>
      <c r="J20" s="79">
        <f t="shared" si="0"/>
        <v>0</v>
      </c>
    </row>
    <row r="21" spans="1:17" ht="15" customHeight="1" x14ac:dyDescent="0.2">
      <c r="A21" s="12"/>
      <c r="B21" s="51" t="s">
        <v>66</v>
      </c>
      <c r="C21" s="129" t="s">
        <v>61</v>
      </c>
      <c r="D21" s="130"/>
      <c r="E21" s="130"/>
      <c r="F21" s="159" t="s">
        <v>84</v>
      </c>
      <c r="G21" s="161">
        <f>IF(K7&gt;L7,1,0)</f>
        <v>1</v>
      </c>
      <c r="H21" s="65">
        <f>G21*G15</f>
        <v>206.25</v>
      </c>
      <c r="I21" s="88"/>
      <c r="J21" s="79">
        <f t="shared" si="0"/>
        <v>4125</v>
      </c>
      <c r="K21" s="163" t="s">
        <v>86</v>
      </c>
      <c r="L21" s="163"/>
      <c r="M21" s="163"/>
      <c r="N21" s="163"/>
      <c r="O21" s="163"/>
      <c r="P21" s="163"/>
    </row>
    <row r="22" spans="1:17" ht="16.5" x14ac:dyDescent="0.2">
      <c r="A22" s="13" t="s">
        <v>2</v>
      </c>
      <c r="B22" s="5"/>
      <c r="C22" s="137" t="s">
        <v>3</v>
      </c>
      <c r="D22" s="138"/>
      <c r="E22" s="138"/>
      <c r="F22" s="138"/>
      <c r="G22" s="139"/>
      <c r="H22" s="71">
        <f>SUM(H23:H23)</f>
        <v>90.75</v>
      </c>
      <c r="I22" s="89"/>
      <c r="J22" s="80">
        <f>J23</f>
        <v>1925</v>
      </c>
    </row>
    <row r="23" spans="1:17" ht="16.5" x14ac:dyDescent="0.2">
      <c r="A23" s="16"/>
      <c r="B23" s="3"/>
      <c r="C23" s="64" t="s">
        <v>69</v>
      </c>
      <c r="D23" s="33"/>
      <c r="E23" s="33"/>
      <c r="F23" s="33"/>
      <c r="G23" s="34"/>
      <c r="H23" s="72">
        <f>+H15/100*22+H21/100*22</f>
        <v>90.75</v>
      </c>
      <c r="I23" s="90"/>
      <c r="J23" s="81">
        <f>J15*0.22+J21*0.22+J16*0.22</f>
        <v>1925</v>
      </c>
    </row>
    <row r="24" spans="1:17" ht="16.5" x14ac:dyDescent="0.2">
      <c r="A24" s="14" t="s">
        <v>15</v>
      </c>
      <c r="B24" s="3"/>
      <c r="C24" s="132" t="s">
        <v>27</v>
      </c>
      <c r="D24" s="133"/>
      <c r="E24" s="133"/>
      <c r="F24" s="133"/>
      <c r="G24" s="134"/>
      <c r="H24" s="68">
        <f>SUM(H25:H26)</f>
        <v>0</v>
      </c>
      <c r="I24" s="85"/>
      <c r="J24" s="76">
        <f>J25+J26</f>
        <v>3011.75</v>
      </c>
    </row>
    <row r="25" spans="1:17" ht="29.25" customHeight="1" x14ac:dyDescent="0.2">
      <c r="A25" s="12"/>
      <c r="B25" s="51" t="s">
        <v>14</v>
      </c>
      <c r="C25" s="110" t="s">
        <v>70</v>
      </c>
      <c r="D25" s="111"/>
      <c r="E25" s="111"/>
      <c r="F25" s="111"/>
      <c r="G25" s="122"/>
      <c r="H25" s="70">
        <f>+H13*0.34</f>
        <v>0</v>
      </c>
      <c r="I25" s="87"/>
      <c r="J25" s="79">
        <f>0.34*(J15+J16+J17+J19+J21)</f>
        <v>2975</v>
      </c>
    </row>
    <row r="26" spans="1:17" ht="15" x14ac:dyDescent="0.2">
      <c r="A26" s="12"/>
      <c r="B26" s="51" t="s">
        <v>8</v>
      </c>
      <c r="C26" s="143" t="s">
        <v>42</v>
      </c>
      <c r="D26" s="111"/>
      <c r="E26" s="111"/>
      <c r="F26" s="111"/>
      <c r="G26" s="122"/>
      <c r="H26" s="70">
        <f>+H19*0.0042</f>
        <v>0</v>
      </c>
      <c r="I26" s="87"/>
      <c r="J26" s="79">
        <f>0.0042*(J15+J16+J17+J19+J21)</f>
        <v>36.75</v>
      </c>
      <c r="L26" s="35"/>
    </row>
    <row r="27" spans="1:17" ht="16.5" x14ac:dyDescent="0.2">
      <c r="A27" s="14" t="s">
        <v>18</v>
      </c>
      <c r="B27" s="3"/>
      <c r="C27" s="132" t="s">
        <v>28</v>
      </c>
      <c r="D27" s="133"/>
      <c r="E27" s="133"/>
      <c r="F27" s="133"/>
      <c r="G27" s="134"/>
      <c r="H27" s="68">
        <f>SUM(H28:H35)</f>
        <v>60</v>
      </c>
      <c r="I27" s="85">
        <f>SUM(I28:I35)</f>
        <v>200</v>
      </c>
      <c r="J27" s="76">
        <f>SUM(J28:J35)</f>
        <v>3800</v>
      </c>
      <c r="L27" s="43"/>
    </row>
    <row r="28" spans="1:17" ht="15.75" thickBot="1" x14ac:dyDescent="0.25">
      <c r="A28" s="12"/>
      <c r="B28" s="51" t="s">
        <v>7</v>
      </c>
      <c r="C28" s="110" t="s">
        <v>54</v>
      </c>
      <c r="D28" s="111"/>
      <c r="E28" s="111"/>
      <c r="F28" s="111"/>
      <c r="G28" s="122"/>
      <c r="H28" s="108">
        <v>0</v>
      </c>
      <c r="I28" s="88"/>
      <c r="J28" s="79">
        <f t="shared" si="0"/>
        <v>0</v>
      </c>
      <c r="L28" s="43"/>
    </row>
    <row r="29" spans="1:17" ht="15" x14ac:dyDescent="0.2">
      <c r="A29" s="12"/>
      <c r="B29" s="51" t="s">
        <v>16</v>
      </c>
      <c r="C29" s="110" t="s">
        <v>19</v>
      </c>
      <c r="D29" s="111"/>
      <c r="E29" s="111"/>
      <c r="F29" s="111"/>
      <c r="G29" s="122"/>
      <c r="H29" s="108">
        <v>0</v>
      </c>
      <c r="I29" s="88"/>
      <c r="J29" s="79">
        <f t="shared" si="0"/>
        <v>0</v>
      </c>
      <c r="M29" s="112" t="s">
        <v>74</v>
      </c>
      <c r="N29" s="113"/>
      <c r="O29" s="113"/>
      <c r="P29" s="113"/>
      <c r="Q29" s="101">
        <f>J11+J13+J22+J24+J27+J36</f>
        <v>19486.75</v>
      </c>
    </row>
    <row r="30" spans="1:17" ht="15" x14ac:dyDescent="0.2">
      <c r="A30" s="12"/>
      <c r="B30" s="51" t="s">
        <v>9</v>
      </c>
      <c r="C30" s="110" t="s">
        <v>52</v>
      </c>
      <c r="D30" s="111"/>
      <c r="E30" s="111"/>
      <c r="F30" s="111"/>
      <c r="G30" s="122"/>
      <c r="H30" s="108">
        <v>0</v>
      </c>
      <c r="I30" s="107">
        <v>100</v>
      </c>
      <c r="J30" s="79">
        <f>I30*I9</f>
        <v>1200</v>
      </c>
      <c r="L30" s="164">
        <v>0.1</v>
      </c>
      <c r="M30" s="114" t="s">
        <v>87</v>
      </c>
      <c r="N30" s="115"/>
      <c r="O30" s="115"/>
      <c r="P30" s="115"/>
      <c r="Q30" s="102">
        <f>L30*(J36+J27+J24+J22+J13+J11)</f>
        <v>1948.6750000000002</v>
      </c>
    </row>
    <row r="31" spans="1:17" ht="15.75" thickBot="1" x14ac:dyDescent="0.25">
      <c r="A31" s="12"/>
      <c r="B31" s="51" t="s">
        <v>17</v>
      </c>
      <c r="C31" s="110" t="s">
        <v>51</v>
      </c>
      <c r="D31" s="111"/>
      <c r="E31" s="111"/>
      <c r="F31" s="111"/>
      <c r="G31" s="122"/>
      <c r="H31" s="108">
        <v>60</v>
      </c>
      <c r="I31" s="88"/>
      <c r="J31" s="79">
        <f t="shared" ref="J31:J32" si="1">+$H$9*H31</f>
        <v>1200</v>
      </c>
      <c r="M31" s="116" t="s">
        <v>89</v>
      </c>
      <c r="N31" s="117"/>
      <c r="O31" s="117"/>
      <c r="P31" s="117"/>
      <c r="Q31" s="103">
        <f>J11+J13+J22+J24+J27+J36+Q30</f>
        <v>21435.424999999999</v>
      </c>
    </row>
    <row r="32" spans="1:17" ht="15.75" thickBot="1" x14ac:dyDescent="0.25">
      <c r="A32" s="12"/>
      <c r="B32" s="50" t="s">
        <v>11</v>
      </c>
      <c r="C32" s="110" t="s">
        <v>53</v>
      </c>
      <c r="D32" s="111"/>
      <c r="E32" s="111"/>
      <c r="F32" s="111"/>
      <c r="G32" s="111"/>
      <c r="H32" s="108"/>
      <c r="I32" s="107"/>
      <c r="J32" s="79">
        <f t="shared" si="1"/>
        <v>0</v>
      </c>
      <c r="L32" s="43"/>
      <c r="M32" s="166" t="s">
        <v>77</v>
      </c>
      <c r="N32" s="167"/>
      <c r="O32" s="167"/>
      <c r="P32" s="167"/>
      <c r="Q32" s="168">
        <f>J40/I9</f>
        <v>1900</v>
      </c>
    </row>
    <row r="33" spans="1:17" ht="15.75" thickBot="1" x14ac:dyDescent="0.25">
      <c r="A33" s="12"/>
      <c r="B33" s="51" t="s">
        <v>12</v>
      </c>
      <c r="C33" s="110" t="s">
        <v>71</v>
      </c>
      <c r="D33" s="111"/>
      <c r="E33" s="111"/>
      <c r="F33" s="111"/>
      <c r="G33" s="122"/>
      <c r="H33" s="108"/>
      <c r="I33" s="88"/>
      <c r="J33" s="79">
        <v>200</v>
      </c>
      <c r="M33" s="166" t="s">
        <v>90</v>
      </c>
      <c r="N33" s="167"/>
      <c r="O33" s="167"/>
      <c r="P33" s="167"/>
      <c r="Q33" s="168">
        <f>J40/H9</f>
        <v>1140</v>
      </c>
    </row>
    <row r="34" spans="1:17" ht="15.75" thickBot="1" x14ac:dyDescent="0.25">
      <c r="A34" s="12"/>
      <c r="B34" s="51" t="s">
        <v>66</v>
      </c>
      <c r="C34" s="110" t="s">
        <v>72</v>
      </c>
      <c r="D34" s="111"/>
      <c r="E34" s="111"/>
      <c r="F34" s="111"/>
      <c r="G34" s="122"/>
      <c r="H34" s="65"/>
      <c r="I34" s="88">
        <v>100</v>
      </c>
      <c r="J34" s="79">
        <f>I34*I9</f>
        <v>1200</v>
      </c>
    </row>
    <row r="35" spans="1:17" ht="15.75" thickBot="1" x14ac:dyDescent="0.25">
      <c r="A35" s="15"/>
      <c r="B35" s="55" t="s">
        <v>67</v>
      </c>
      <c r="C35" s="129" t="s">
        <v>76</v>
      </c>
      <c r="D35" s="130"/>
      <c r="E35" s="130"/>
      <c r="F35" s="130"/>
      <c r="G35" s="131"/>
      <c r="H35" s="165"/>
      <c r="I35" s="91"/>
      <c r="J35" s="82">
        <f t="shared" si="0"/>
        <v>0</v>
      </c>
      <c r="M35" s="169" t="s">
        <v>91</v>
      </c>
      <c r="N35" s="170"/>
      <c r="O35" s="170"/>
      <c r="P35" s="170"/>
      <c r="Q35" s="171">
        <v>22800</v>
      </c>
    </row>
    <row r="36" spans="1:17" ht="16.5" x14ac:dyDescent="0.2">
      <c r="A36" s="16" t="s">
        <v>4</v>
      </c>
      <c r="B36" s="3"/>
      <c r="C36" s="132" t="s">
        <v>29</v>
      </c>
      <c r="D36" s="133"/>
      <c r="E36" s="133"/>
      <c r="F36" s="133"/>
      <c r="G36" s="134"/>
      <c r="H36" s="68">
        <f>+H37</f>
        <v>100</v>
      </c>
      <c r="I36" s="85"/>
      <c r="J36" s="76">
        <f>J37+J38</f>
        <v>2000</v>
      </c>
    </row>
    <row r="37" spans="1:17" ht="16.5" x14ac:dyDescent="0.2">
      <c r="A37" s="104"/>
      <c r="B37" s="21" t="s">
        <v>7</v>
      </c>
      <c r="C37" s="110" t="s">
        <v>81</v>
      </c>
      <c r="D37" s="111"/>
      <c r="E37" s="111"/>
      <c r="F37" s="111"/>
      <c r="G37" s="122"/>
      <c r="H37" s="100">
        <v>100</v>
      </c>
      <c r="I37" s="86"/>
      <c r="J37" s="78">
        <f>H37*H9</f>
        <v>2000</v>
      </c>
    </row>
    <row r="38" spans="1:17" ht="16.5" x14ac:dyDescent="0.2">
      <c r="A38" s="12"/>
      <c r="B38" s="6" t="s">
        <v>8</v>
      </c>
      <c r="H38" s="1"/>
      <c r="I38" s="88"/>
      <c r="J38" s="79"/>
    </row>
    <row r="39" spans="1:17" ht="16.5" x14ac:dyDescent="0.2">
      <c r="A39" s="16" t="s">
        <v>5</v>
      </c>
      <c r="B39" s="7"/>
      <c r="C39" s="140" t="s">
        <v>25</v>
      </c>
      <c r="D39" s="141"/>
      <c r="E39" s="141"/>
      <c r="F39" s="141"/>
      <c r="G39" s="142"/>
      <c r="H39" s="68"/>
      <c r="I39" s="85"/>
      <c r="J39" s="85">
        <f>N39</f>
        <v>3313.25</v>
      </c>
      <c r="K39" s="99">
        <f>J39/Q29</f>
        <v>0.17002578675253699</v>
      </c>
      <c r="L39" s="1" t="s">
        <v>88</v>
      </c>
      <c r="N39" s="109">
        <f>Q35-Q29</f>
        <v>3313.25</v>
      </c>
    </row>
    <row r="40" spans="1:17" ht="16.5" x14ac:dyDescent="0.2">
      <c r="A40" s="16" t="s">
        <v>21</v>
      </c>
      <c r="B40" s="3"/>
      <c r="C40" s="140" t="s">
        <v>30</v>
      </c>
      <c r="D40" s="141"/>
      <c r="E40" s="141"/>
      <c r="F40" s="141"/>
      <c r="G40" s="142"/>
      <c r="H40" s="68"/>
      <c r="I40" s="85"/>
      <c r="J40" s="85">
        <f>J36+J39+J27+J24+J22+J13+J11</f>
        <v>22800</v>
      </c>
    </row>
    <row r="41" spans="1:17" ht="16.5" x14ac:dyDescent="0.2">
      <c r="A41" s="17" t="s">
        <v>20</v>
      </c>
      <c r="B41" s="4"/>
      <c r="C41" s="146" t="s">
        <v>48</v>
      </c>
      <c r="D41" s="147"/>
      <c r="E41" s="148"/>
      <c r="F41" s="148"/>
      <c r="G41" s="149"/>
      <c r="H41" s="73"/>
      <c r="I41" s="92"/>
      <c r="J41" s="75"/>
    </row>
    <row r="42" spans="1:17" ht="17.25" thickBot="1" x14ac:dyDescent="0.25">
      <c r="A42" s="93" t="s">
        <v>6</v>
      </c>
      <c r="B42" s="94"/>
      <c r="C42" s="150" t="s">
        <v>34</v>
      </c>
      <c r="D42" s="151"/>
      <c r="E42" s="152"/>
      <c r="F42" s="152"/>
      <c r="G42" s="153"/>
      <c r="H42" s="95">
        <f>SUM(H40:H41)</f>
        <v>0</v>
      </c>
      <c r="I42" s="96"/>
      <c r="J42" s="97">
        <f t="shared" si="0"/>
        <v>0</v>
      </c>
      <c r="K42" s="35"/>
      <c r="L42" s="172"/>
      <c r="M42" s="173"/>
      <c r="N42" s="173"/>
      <c r="O42" s="174"/>
    </row>
    <row r="43" spans="1:17" ht="33.75" customHeight="1" x14ac:dyDescent="0.2">
      <c r="A43" s="154" t="s">
        <v>40</v>
      </c>
      <c r="B43" s="155"/>
      <c r="C43" s="155"/>
      <c r="D43" s="155"/>
      <c r="E43" s="155"/>
      <c r="F43" s="155"/>
      <c r="G43" s="155"/>
      <c r="H43" s="155"/>
      <c r="I43" s="24"/>
      <c r="J43" s="35"/>
      <c r="L43" s="43"/>
    </row>
    <row r="44" spans="1:17" ht="13.5" customHeight="1" x14ac:dyDescent="0.2">
      <c r="A44" s="23"/>
      <c r="B44" s="24"/>
      <c r="C44" s="24"/>
      <c r="D44" s="24"/>
      <c r="E44" s="24"/>
      <c r="F44" s="24"/>
      <c r="G44" s="24"/>
      <c r="H44" s="24"/>
      <c r="I44" s="24"/>
      <c r="J44" s="38"/>
    </row>
    <row r="46" spans="1:17" ht="12.75" customHeight="1" x14ac:dyDescent="0.2">
      <c r="A46" s="156" t="s">
        <v>45</v>
      </c>
      <c r="B46" s="157"/>
      <c r="C46" s="124"/>
      <c r="D46" s="125"/>
      <c r="E46" s="125"/>
    </row>
    <row r="47" spans="1:17" ht="12.75" customHeight="1" x14ac:dyDescent="0.2">
      <c r="A47" s="57"/>
      <c r="B47" s="57"/>
      <c r="C47" s="54"/>
      <c r="D47" s="54"/>
      <c r="E47" s="54"/>
    </row>
    <row r="48" spans="1:17" ht="12.75" customHeight="1" x14ac:dyDescent="0.2">
      <c r="A48" s="57"/>
      <c r="B48" s="57"/>
      <c r="C48" s="54"/>
      <c r="D48" s="54"/>
      <c r="E48" s="54"/>
    </row>
    <row r="50" spans="2:7" x14ac:dyDescent="0.2">
      <c r="B50" s="18"/>
      <c r="C50" s="19"/>
      <c r="F50" s="144"/>
      <c r="G50" s="144"/>
    </row>
    <row r="51" spans="2:7" ht="14.25" x14ac:dyDescent="0.2">
      <c r="B51" s="145" t="s">
        <v>44</v>
      </c>
      <c r="C51" s="145"/>
      <c r="D51" s="56"/>
      <c r="F51" s="145" t="s">
        <v>43</v>
      </c>
      <c r="G51" s="145"/>
    </row>
    <row r="53" spans="2:7" x14ac:dyDescent="0.2">
      <c r="B53" s="1"/>
    </row>
  </sheetData>
  <mergeCells count="50">
    <mergeCell ref="A5:D5"/>
    <mergeCell ref="E5:H5"/>
    <mergeCell ref="C21:E21"/>
    <mergeCell ref="M33:P33"/>
    <mergeCell ref="I1:L1"/>
    <mergeCell ref="A1:H1"/>
    <mergeCell ref="A2:B2"/>
    <mergeCell ref="A3:B3"/>
    <mergeCell ref="C3:H3"/>
    <mergeCell ref="C4:J4"/>
    <mergeCell ref="A9:C9"/>
    <mergeCell ref="D9:E9"/>
    <mergeCell ref="C11:G11"/>
    <mergeCell ref="C12:G12"/>
    <mergeCell ref="C13:G13"/>
    <mergeCell ref="C15:E15"/>
    <mergeCell ref="C16:E16"/>
    <mergeCell ref="C17:G17"/>
    <mergeCell ref="C18:G18"/>
    <mergeCell ref="C19:G19"/>
    <mergeCell ref="C20:G20"/>
    <mergeCell ref="C34:G34"/>
    <mergeCell ref="C22:G22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A43:H43"/>
    <mergeCell ref="C35:G35"/>
    <mergeCell ref="C36:G36"/>
    <mergeCell ref="M29:P29"/>
    <mergeCell ref="C37:G37"/>
    <mergeCell ref="M30:P30"/>
    <mergeCell ref="M31:P31"/>
    <mergeCell ref="C39:G39"/>
    <mergeCell ref="M32:P32"/>
    <mergeCell ref="C40:G40"/>
    <mergeCell ref="C41:G41"/>
    <mergeCell ref="C42:G42"/>
    <mergeCell ref="A46:B46"/>
    <mergeCell ref="C46:E46"/>
    <mergeCell ref="F50:G50"/>
    <mergeCell ref="B51:C51"/>
    <mergeCell ref="F51:G51"/>
  </mergeCells>
  <conditionalFormatting sqref="K7">
    <cfRule type="cellIs" dxfId="2" priority="3" operator="greaterThan">
      <formula>0.1</formula>
    </cfRule>
    <cfRule type="cellIs" dxfId="1" priority="4" operator="greaterThan">
      <formula>10</formula>
    </cfRule>
  </conditionalFormatting>
  <conditionalFormatting sqref="G21">
    <cfRule type="colorScale" priority="1">
      <colorScale>
        <cfvo type="num" val="0"/>
        <cfvo type="num" val="1"/>
        <color rgb="FFFF0000"/>
        <color theme="6"/>
      </colorScale>
    </cfRule>
  </conditionalFormatting>
  <pageMargins left="0.39370078740157483" right="0.39370078740157483" top="0.78740157480314965" bottom="0.59055118110236227" header="0.31496062992125984" footer="0.31496062992125984"/>
  <pageSetup paperSize="9" scale="87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FD8CAAD38E3C46A2C1D1C152B486E6" ma:contentTypeVersion="13" ma:contentTypeDescription="Vytvoří nový dokument" ma:contentTypeScope="" ma:versionID="55c15fa6efdae6bfe4d70c2a8c93d53a">
  <xsd:schema xmlns:xsd="http://www.w3.org/2001/XMLSchema" xmlns:xs="http://www.w3.org/2001/XMLSchema" xmlns:p="http://schemas.microsoft.com/office/2006/metadata/properties" xmlns:ns3="b8e1fae8-c9da-4f2e-9a78-1df90a178af4" xmlns:ns4="fc4b360f-9c6e-4c32-a22a-07301f39663c" targetNamespace="http://schemas.microsoft.com/office/2006/metadata/properties" ma:root="true" ma:fieldsID="27713fb3ca553085f77d886b6af86e57" ns3:_="" ns4:_="">
    <xsd:import namespace="b8e1fae8-c9da-4f2e-9a78-1df90a178af4"/>
    <xsd:import namespace="fc4b360f-9c6e-4c32-a22a-07301f39663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1fae8-c9da-4f2e-9a78-1df90a178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b360f-9c6e-4c32-a22a-07301f39663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3AC2E2-D5EF-4A0E-BB79-EE8AB9CD0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e1fae8-c9da-4f2e-9a78-1df90a178af4"/>
    <ds:schemaRef ds:uri="fc4b360f-9c6e-4c32-a22a-07301f396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9EC161-EF0A-4845-B5B0-234E8405C906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fc4b360f-9c6e-4c32-a22a-07301f39663c"/>
    <ds:schemaRef ds:uri="http://schemas.openxmlformats.org/package/2006/metadata/core-properties"/>
    <ds:schemaRef ds:uri="b8e1fae8-c9da-4f2e-9a78-1df90a178af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82E9A74-397B-4C2C-9F0E-990E1F9AA5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kalkulace školení + stroj </vt:lpstr>
      <vt:lpstr>kalkulace jen školení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Lubomír Beníček</cp:lastModifiedBy>
  <cp:lastPrinted>2017-10-11T08:41:53Z</cp:lastPrinted>
  <dcterms:created xsi:type="dcterms:W3CDTF">2008-09-01T07:18:06Z</dcterms:created>
  <dcterms:modified xsi:type="dcterms:W3CDTF">2020-07-23T08:30:30Z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0x0101007EFD8CAAD38E3C46A2C1D1C152B486E6</vt:lpwstr>
  </property>
</Properties>
</file>