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acikova\Univerzita Tomáše Bati ve Zlíně\REK-EO-staz - Dokumenty\EO\VZoH\VZoH 2023\"/>
    </mc:Choice>
  </mc:AlternateContent>
  <bookViews>
    <workbookView xWindow="11436" yWindow="0" windowWidth="11712" windowHeight="12336" tabRatio="918"/>
  </bookViews>
  <sheets>
    <sheet name="1" sheetId="27" r:id="rId1"/>
    <sheet name="2" sheetId="24" r:id="rId2"/>
    <sheet name="2 KMZ" sheetId="37" r:id="rId3"/>
    <sheet name="2 bez KMZ" sheetId="38" r:id="rId4"/>
    <sheet name="3" sheetId="3" r:id="rId5"/>
    <sheet name="4-nepovinná" sheetId="28" r:id="rId6"/>
    <sheet name="5 " sheetId="5" r:id="rId7"/>
    <sheet name="5.a" sheetId="6" r:id="rId8"/>
    <sheet name="5b" sheetId="25" r:id="rId9"/>
    <sheet name="5.c" sheetId="8" r:id="rId10"/>
    <sheet name="5.d" sheetId="29" r:id="rId11"/>
    <sheet name="6" sheetId="10" r:id="rId12"/>
    <sheet name="7" sheetId="11" r:id="rId13"/>
    <sheet name="8" sheetId="12" r:id="rId14"/>
    <sheet name="9" sheetId="13" r:id="rId15"/>
    <sheet name="10" sheetId="14" r:id="rId16"/>
    <sheet name="11" sheetId="15" r:id="rId17"/>
    <sheet name="11.a" sheetId="16" r:id="rId18"/>
    <sheet name="11.b" sheetId="17" r:id="rId19"/>
    <sheet name="11.c" sheetId="18" r:id="rId20"/>
    <sheet name="11.d" sheetId="19" r:id="rId21"/>
    <sheet name="11.e" sheetId="20" r:id="rId22"/>
    <sheet name="11.f" sheetId="21" r:id="rId23"/>
    <sheet name="11.g" sheetId="22" r:id="rId24"/>
    <sheet name="12.a" sheetId="30" r:id="rId25"/>
    <sheet name="12.b" sheetId="31" r:id="rId26"/>
    <sheet name="12.c " sheetId="32" r:id="rId27"/>
    <sheet name="12.d" sheetId="33" r:id="rId28"/>
    <sheet name="12.e" sheetId="36" r:id="rId29"/>
    <sheet name="3.2.2 VŠ koleje" sheetId="34" r:id="rId30"/>
    <sheet name="graf" sheetId="39" r:id="rId31"/>
  </sheets>
  <definedNames>
    <definedName name="_xlnm._FilterDatabase" localSheetId="6" hidden="1">'5 '!$A$1:$I$35</definedName>
    <definedName name="_xlnm.Print_Titles" localSheetId="6">'5 '!$3:$5</definedName>
    <definedName name="_xlnm.Print_Area" localSheetId="18">'11.b'!$A$1:$C$26</definedName>
    <definedName name="_xlnm.Print_Area" localSheetId="1">'2'!$A$1:$E$78</definedName>
    <definedName name="_xlnm.Print_Area" localSheetId="3">'2 bez KMZ'!$A$1:$E$78</definedName>
    <definedName name="_xlnm.Print_Area" localSheetId="2">'2 KMZ'!$A$1:$E$78</definedName>
    <definedName name="_xlnm.Print_Area" localSheetId="4">'3'!$A$1:$D$20</definedName>
    <definedName name="_xlnm.Print_Area" localSheetId="11">'6'!$A$1:$I$31</definedName>
    <definedName name="_xlnm.Print_Area" localSheetId="13">'8'!$A$1:$X$34</definedName>
    <definedName name="Z_2AF6EA2A_E5C5_45EB_B6C4_875AD1E4E056_.wvu.FilterData" localSheetId="6" hidden="1">'5 '!$A$1:$I$35</definedName>
    <definedName name="Z_2AF6EA2A_E5C5_45EB_B6C4_875AD1E4E056_.wvu.PrintArea" localSheetId="18" hidden="1">'11.b'!$A$1:$C$26</definedName>
    <definedName name="Z_2AF6EA2A_E5C5_45EB_B6C4_875AD1E4E056_.wvu.PrintArea" localSheetId="4" hidden="1">'3'!$A$1:$D$20</definedName>
    <definedName name="Z_2AF6EA2A_E5C5_45EB_B6C4_875AD1E4E056_.wvu.PrintArea" localSheetId="11" hidden="1">'6'!$A$1:$I$31</definedName>
    <definedName name="Z_2AF6EA2A_E5C5_45EB_B6C4_875AD1E4E056_.wvu.PrintArea" localSheetId="13" hidden="1">'8'!$A$1:$X$34</definedName>
    <definedName name="Z_2AF6EA2A_E5C5_45EB_B6C4_875AD1E4E056_.wvu.PrintTitles" localSheetId="6" hidden="1">'5 '!$3:$5</definedName>
  </definedNames>
  <calcPr calcId="162913"/>
  <customWorkbookViews>
    <customWorkbookView name="Uldrichová Marie – osobní zobrazení" guid="{2AF6EA2A-E5C5-45EB-B6C4-875AD1E4E056}" mergeInterval="0" personalView="1" maximized="1" windowWidth="1676" windowHeight="755" tabRatio="823" activeSheetId="1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6" l="1"/>
  <c r="H7" i="6"/>
  <c r="F6" i="11" l="1"/>
  <c r="F7" i="11"/>
  <c r="F8" i="11"/>
  <c r="D44" i="24" l="1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X14" i="12"/>
  <c r="W14" i="12"/>
  <c r="X13" i="12"/>
  <c r="W13" i="12"/>
  <c r="X12" i="12"/>
  <c r="W12" i="12"/>
  <c r="X11" i="12"/>
  <c r="W11" i="12"/>
  <c r="X10" i="12"/>
  <c r="X15" i="12" s="1"/>
  <c r="W10" i="12"/>
  <c r="W15" i="12" l="1"/>
  <c r="D7" i="39"/>
  <c r="C7" i="39"/>
  <c r="D28" i="28" l="1"/>
  <c r="C28" i="28"/>
  <c r="A7" i="8" l="1"/>
  <c r="L24" i="29" l="1"/>
  <c r="E5" i="30" l="1"/>
  <c r="E12" i="30"/>
  <c r="H7" i="13"/>
  <c r="K31" i="25" l="1"/>
  <c r="I16" i="6" l="1"/>
  <c r="E8" i="6" l="1"/>
  <c r="E18" i="6" l="1"/>
  <c r="E7" i="6" s="1"/>
  <c r="D31" i="25"/>
  <c r="D28" i="25"/>
  <c r="E34" i="6"/>
  <c r="D21" i="25" l="1"/>
  <c r="J28" i="6"/>
  <c r="Q28" i="6" s="1"/>
  <c r="I28" i="6"/>
  <c r="I22" i="25"/>
  <c r="Q22" i="25" s="1"/>
  <c r="H22" i="25"/>
  <c r="D41" i="25"/>
  <c r="D40" i="25" s="1"/>
  <c r="J41" i="25"/>
  <c r="J40" i="25" s="1"/>
  <c r="F24" i="29"/>
  <c r="G24" i="29"/>
  <c r="H24" i="29"/>
  <c r="K24" i="29"/>
  <c r="N24" i="29"/>
  <c r="P24" i="29"/>
  <c r="E24" i="29"/>
  <c r="E31" i="25"/>
  <c r="F31" i="25"/>
  <c r="G31" i="25"/>
  <c r="J31" i="25"/>
  <c r="L31" i="25"/>
  <c r="N31" i="25"/>
  <c r="P31" i="25"/>
  <c r="H34" i="25"/>
  <c r="I34" i="25"/>
  <c r="Q34" i="25" s="1"/>
  <c r="F34" i="6"/>
  <c r="G34" i="6"/>
  <c r="H34" i="6"/>
  <c r="K34" i="6"/>
  <c r="L34" i="6"/>
  <c r="M34" i="6"/>
  <c r="P34" i="6"/>
  <c r="F30" i="6"/>
  <c r="G30" i="6"/>
  <c r="H30" i="6"/>
  <c r="K30" i="6"/>
  <c r="L30" i="6"/>
  <c r="M30" i="6"/>
  <c r="P30" i="6"/>
  <c r="E30" i="6"/>
  <c r="F25" i="6"/>
  <c r="G25" i="6"/>
  <c r="H25" i="6"/>
  <c r="K25" i="6"/>
  <c r="L25" i="6"/>
  <c r="M25" i="6"/>
  <c r="P25" i="6"/>
  <c r="E25" i="6"/>
  <c r="N28" i="6" l="1"/>
  <c r="M34" i="25"/>
  <c r="L9" i="25" l="1"/>
  <c r="L16" i="6"/>
  <c r="J32" i="6" l="1"/>
  <c r="Q32" i="6" s="1"/>
  <c r="J31" i="6"/>
  <c r="J33" i="6"/>
  <c r="Q33" i="6" s="1"/>
  <c r="I32" i="6"/>
  <c r="I33" i="6"/>
  <c r="I35" i="6"/>
  <c r="J35" i="6"/>
  <c r="J36" i="6"/>
  <c r="Q36" i="6" s="1"/>
  <c r="J37" i="6"/>
  <c r="Q37" i="6" s="1"/>
  <c r="I36" i="6"/>
  <c r="I37" i="6"/>
  <c r="J34" i="6" l="1"/>
  <c r="Q31" i="6"/>
  <c r="Q30" i="6" s="1"/>
  <c r="J30" i="6"/>
  <c r="I34" i="6"/>
  <c r="Q35" i="6"/>
  <c r="Q34" i="6" s="1"/>
  <c r="I31" i="6"/>
  <c r="N32" i="6"/>
  <c r="N34" i="6"/>
  <c r="N33" i="6"/>
  <c r="D7" i="38"/>
  <c r="E7" i="38"/>
  <c r="D34" i="38"/>
  <c r="D24" i="38"/>
  <c r="D18" i="38"/>
  <c r="N30" i="6" l="1"/>
  <c r="I30" i="6"/>
  <c r="D48" i="38"/>
  <c r="E53" i="38" l="1"/>
  <c r="D14" i="38"/>
  <c r="E14" i="38"/>
  <c r="E18" i="38"/>
  <c r="E24" i="38"/>
  <c r="E26" i="38"/>
  <c r="E34" i="38"/>
  <c r="D40" i="38"/>
  <c r="E40" i="38"/>
  <c r="D42" i="38"/>
  <c r="E42" i="38"/>
  <c r="D46" i="38"/>
  <c r="E46" i="38"/>
  <c r="E48" i="38"/>
  <c r="D53" i="38"/>
  <c r="D60" i="38"/>
  <c r="E60" i="38"/>
  <c r="E66" i="38" s="1"/>
  <c r="E60" i="37"/>
  <c r="E53" i="37"/>
  <c r="E46" i="37"/>
  <c r="D60" i="37"/>
  <c r="D53" i="37"/>
  <c r="D48" i="37"/>
  <c r="D46" i="37"/>
  <c r="E42" i="37"/>
  <c r="E40" i="37"/>
  <c r="E34" i="37"/>
  <c r="D26" i="37"/>
  <c r="D24" i="37"/>
  <c r="E24" i="37"/>
  <c r="D42" i="37"/>
  <c r="D40" i="37"/>
  <c r="D34" i="37"/>
  <c r="D18" i="37"/>
  <c r="D7" i="37"/>
  <c r="E26" i="37"/>
  <c r="E18" i="37"/>
  <c r="E14" i="37"/>
  <c r="E7" i="37"/>
  <c r="N7" i="29"/>
  <c r="I29" i="25"/>
  <c r="Q29" i="25" s="1"/>
  <c r="H29" i="25"/>
  <c r="E16" i="25"/>
  <c r="F16" i="25"/>
  <c r="G16" i="25"/>
  <c r="J16" i="25"/>
  <c r="K16" i="25"/>
  <c r="L16" i="25"/>
  <c r="N16" i="25"/>
  <c r="P16" i="25"/>
  <c r="D16" i="25"/>
  <c r="D12" i="25" s="1"/>
  <c r="E10" i="25"/>
  <c r="E8" i="25" s="1"/>
  <c r="F10" i="25"/>
  <c r="F8" i="25" s="1"/>
  <c r="G10" i="25"/>
  <c r="G8" i="25" s="1"/>
  <c r="J10" i="25"/>
  <c r="J8" i="25" s="1"/>
  <c r="K10" i="25"/>
  <c r="K8" i="25" s="1"/>
  <c r="L10" i="25"/>
  <c r="L8" i="25" s="1"/>
  <c r="N10" i="25"/>
  <c r="N8" i="25" s="1"/>
  <c r="P10" i="25"/>
  <c r="P8" i="25" s="1"/>
  <c r="D10" i="25"/>
  <c r="D8" i="25" s="1"/>
  <c r="D7" i="25" s="1"/>
  <c r="J23" i="6"/>
  <c r="Q23" i="6" s="1"/>
  <c r="I23" i="6"/>
  <c r="H27" i="25"/>
  <c r="I27" i="25"/>
  <c r="Q27" i="25" s="1"/>
  <c r="I23" i="25"/>
  <c r="I24" i="25"/>
  <c r="Q24" i="25" s="1"/>
  <c r="I25" i="25"/>
  <c r="Q25" i="25" s="1"/>
  <c r="I26" i="25"/>
  <c r="Q26" i="25" s="1"/>
  <c r="H23" i="25"/>
  <c r="H24" i="25"/>
  <c r="H25" i="25"/>
  <c r="H26" i="25"/>
  <c r="N28" i="25"/>
  <c r="N21" i="25" s="1"/>
  <c r="P28" i="25"/>
  <c r="P21" i="25" s="1"/>
  <c r="J28" i="25"/>
  <c r="J21" i="25" s="1"/>
  <c r="K28" i="25"/>
  <c r="K21" i="25" s="1"/>
  <c r="L28" i="25"/>
  <c r="L21" i="25" s="1"/>
  <c r="E28" i="25"/>
  <c r="E21" i="25" s="1"/>
  <c r="F28" i="25"/>
  <c r="F21" i="25" s="1"/>
  <c r="G28" i="25"/>
  <c r="G21" i="25" s="1"/>
  <c r="I35" i="25"/>
  <c r="Q35" i="25" s="1"/>
  <c r="I33" i="25"/>
  <c r="Q33" i="25" s="1"/>
  <c r="I36" i="25"/>
  <c r="Q36" i="25" s="1"/>
  <c r="I32" i="25"/>
  <c r="H33" i="25"/>
  <c r="H35" i="25"/>
  <c r="H36" i="25"/>
  <c r="H32" i="25"/>
  <c r="M29" i="25" l="1"/>
  <c r="D66" i="38"/>
  <c r="M32" i="25"/>
  <c r="M35" i="25"/>
  <c r="E44" i="37"/>
  <c r="Q23" i="25"/>
  <c r="M25" i="25"/>
  <c r="H31" i="25"/>
  <c r="Q32" i="25"/>
  <c r="Q31" i="25" s="1"/>
  <c r="I31" i="25"/>
  <c r="N23" i="6"/>
  <c r="E66" i="37"/>
  <c r="E67" i="37" s="1"/>
  <c r="E68" i="37" s="1"/>
  <c r="E44" i="38"/>
  <c r="E67" i="38" s="1"/>
  <c r="D44" i="38"/>
  <c r="D67" i="38" s="1"/>
  <c r="M23" i="25"/>
  <c r="M36" i="25"/>
  <c r="M33" i="25"/>
  <c r="M27" i="25"/>
  <c r="M24" i="25"/>
  <c r="M26" i="25"/>
  <c r="D20" i="33"/>
  <c r="C20" i="33"/>
  <c r="D21" i="33"/>
  <c r="C21" i="33"/>
  <c r="D18" i="33"/>
  <c r="C18" i="33"/>
  <c r="C16" i="33"/>
  <c r="M31" i="25" l="1"/>
  <c r="E68" i="38"/>
  <c r="D70" i="38"/>
  <c r="D68" i="38"/>
  <c r="E18" i="33"/>
  <c r="E21" i="33"/>
  <c r="D66" i="37"/>
  <c r="D44" i="37"/>
  <c r="D67" i="37" s="1"/>
  <c r="D71" i="38" l="1"/>
  <c r="I26" i="6"/>
  <c r="I27" i="6"/>
  <c r="J26" i="6"/>
  <c r="J27" i="6"/>
  <c r="Q27" i="6" s="1"/>
  <c r="J20" i="6"/>
  <c r="Q20" i="6" s="1"/>
  <c r="J21" i="6"/>
  <c r="J22" i="6"/>
  <c r="I20" i="6"/>
  <c r="I21" i="6"/>
  <c r="I22" i="6"/>
  <c r="I24" i="6"/>
  <c r="D19" i="28"/>
  <c r="C35" i="28"/>
  <c r="D35" i="28"/>
  <c r="E110" i="27"/>
  <c r="E91" i="27"/>
  <c r="E47" i="27"/>
  <c r="C94" i="28"/>
  <c r="D94" i="28"/>
  <c r="C115" i="28"/>
  <c r="D115" i="28"/>
  <c r="C110" i="28"/>
  <c r="D110" i="28"/>
  <c r="C108" i="28"/>
  <c r="D108" i="28"/>
  <c r="C107" i="28"/>
  <c r="D107" i="28"/>
  <c r="C90" i="28"/>
  <c r="C91" i="28"/>
  <c r="D91" i="28"/>
  <c r="D90" i="28"/>
  <c r="C86" i="28"/>
  <c r="C87" i="28"/>
  <c r="D87" i="28"/>
  <c r="D86" i="28"/>
  <c r="C84" i="28"/>
  <c r="D84" i="28"/>
  <c r="C83" i="28"/>
  <c r="D83" i="28"/>
  <c r="C82" i="28"/>
  <c r="D82" i="28"/>
  <c r="C81" i="28"/>
  <c r="D81" i="28"/>
  <c r="C78" i="28"/>
  <c r="D78" i="28"/>
  <c r="C77" i="28"/>
  <c r="D77" i="28"/>
  <c r="C76" i="28"/>
  <c r="D76" i="28"/>
  <c r="C75" i="28"/>
  <c r="D75" i="28"/>
  <c r="C69" i="28"/>
  <c r="C70" i="28"/>
  <c r="C71" i="28"/>
  <c r="C72" i="28"/>
  <c r="C73" i="28"/>
  <c r="D70" i="28"/>
  <c r="D71" i="28"/>
  <c r="D72" i="28"/>
  <c r="D73" i="28"/>
  <c r="D69" i="28"/>
  <c r="C30" i="28"/>
  <c r="C25" i="28"/>
  <c r="C26" i="28"/>
  <c r="C27" i="28"/>
  <c r="C21" i="28"/>
  <c r="C19" i="28"/>
  <c r="C16" i="28"/>
  <c r="C12" i="28"/>
  <c r="C13" i="28"/>
  <c r="C14" i="28"/>
  <c r="C8" i="28"/>
  <c r="C9" i="28"/>
  <c r="C10" i="28"/>
  <c r="C42" i="28"/>
  <c r="C44" i="28"/>
  <c r="C45" i="28"/>
  <c r="C46" i="28"/>
  <c r="C47" i="28"/>
  <c r="C48" i="28"/>
  <c r="C49" i="28"/>
  <c r="C50" i="28"/>
  <c r="C51" i="28"/>
  <c r="C52" i="28"/>
  <c r="C53" i="28"/>
  <c r="C54" i="28"/>
  <c r="C56" i="28"/>
  <c r="C39" i="28"/>
  <c r="C62" i="28"/>
  <c r="C63" i="28"/>
  <c r="C64" i="28"/>
  <c r="C65" i="28"/>
  <c r="C66" i="28"/>
  <c r="C67" i="28"/>
  <c r="C61" i="28"/>
  <c r="D67" i="28"/>
  <c r="D66" i="28"/>
  <c r="D65" i="28"/>
  <c r="D64" i="28"/>
  <c r="D63" i="28"/>
  <c r="D62" i="28"/>
  <c r="D61" i="28"/>
  <c r="D56" i="28"/>
  <c r="D54" i="28"/>
  <c r="D53" i="28"/>
  <c r="D52" i="28"/>
  <c r="D51" i="28"/>
  <c r="D50" i="28"/>
  <c r="D49" i="28"/>
  <c r="D48" i="28"/>
  <c r="D47" i="28"/>
  <c r="D46" i="28"/>
  <c r="D45" i="28"/>
  <c r="D44" i="28"/>
  <c r="D42" i="28"/>
  <c r="D39" i="28"/>
  <c r="D30" i="28"/>
  <c r="D27" i="28"/>
  <c r="D26" i="28"/>
  <c r="D25" i="28"/>
  <c r="D21" i="28"/>
  <c r="D16" i="28"/>
  <c r="D14" i="28"/>
  <c r="D13" i="28"/>
  <c r="D12" i="28"/>
  <c r="D10" i="28"/>
  <c r="D9" i="28"/>
  <c r="D8" i="28"/>
  <c r="N26" i="6" l="1"/>
  <c r="Q26" i="6"/>
  <c r="D68" i="37"/>
  <c r="N21" i="6"/>
  <c r="Q21" i="6"/>
  <c r="N20" i="6"/>
  <c r="N22" i="6"/>
  <c r="D17" i="33" l="1"/>
  <c r="C17" i="33"/>
  <c r="D16" i="33"/>
  <c r="D15" i="33"/>
  <c r="C15" i="33"/>
  <c r="D14" i="33"/>
  <c r="D13" i="33"/>
  <c r="D12" i="33"/>
  <c r="C14" i="33"/>
  <c r="C13" i="33"/>
  <c r="C12" i="33"/>
  <c r="D10" i="33" l="1"/>
  <c r="C10" i="33"/>
  <c r="D9" i="33"/>
  <c r="C9" i="33"/>
  <c r="D8" i="33"/>
  <c r="C8" i="33"/>
  <c r="D7" i="33"/>
  <c r="C7" i="33"/>
  <c r="D6" i="33"/>
  <c r="C6" i="33"/>
  <c r="D5" i="33"/>
  <c r="C5" i="33"/>
  <c r="D10" i="32"/>
  <c r="C10" i="32"/>
  <c r="D9" i="32"/>
  <c r="C9" i="32"/>
  <c r="D8" i="32"/>
  <c r="C8" i="32"/>
  <c r="D7" i="32"/>
  <c r="C7" i="32"/>
  <c r="D6" i="32"/>
  <c r="C6" i="32"/>
  <c r="D5" i="32"/>
  <c r="C5" i="32"/>
  <c r="D9" i="31"/>
  <c r="C9" i="31"/>
  <c r="D8" i="31"/>
  <c r="C8" i="31"/>
  <c r="D7" i="31"/>
  <c r="C7" i="31"/>
  <c r="D5" i="31"/>
  <c r="C5" i="31"/>
  <c r="D22" i="30"/>
  <c r="F22" i="30" s="1"/>
  <c r="D21" i="30"/>
  <c r="F21" i="30" s="1"/>
  <c r="D20" i="30"/>
  <c r="F20" i="30" s="1"/>
  <c r="D19" i="30"/>
  <c r="F19" i="30" s="1"/>
  <c r="D18" i="30"/>
  <c r="F18" i="30" s="1"/>
  <c r="D17" i="30"/>
  <c r="F17" i="30" s="1"/>
  <c r="D16" i="30"/>
  <c r="F16" i="30" s="1"/>
  <c r="D15" i="30"/>
  <c r="F15" i="30" s="1"/>
  <c r="D14" i="30"/>
  <c r="F14" i="30" s="1"/>
  <c r="C22" i="30"/>
  <c r="C21" i="30"/>
  <c r="C20" i="30"/>
  <c r="C19" i="30"/>
  <c r="C18" i="30"/>
  <c r="C17" i="30"/>
  <c r="C16" i="30"/>
  <c r="C15" i="30"/>
  <c r="C14" i="30"/>
  <c r="D13" i="30"/>
  <c r="F13" i="30" s="1"/>
  <c r="C13" i="30"/>
  <c r="D11" i="30"/>
  <c r="F11" i="30" s="1"/>
  <c r="C11" i="30"/>
  <c r="D10" i="30"/>
  <c r="F10" i="30" s="1"/>
  <c r="C10" i="30"/>
  <c r="D9" i="30"/>
  <c r="F9" i="30" s="1"/>
  <c r="C9" i="30"/>
  <c r="D8" i="30"/>
  <c r="F8" i="30" s="1"/>
  <c r="C8" i="30"/>
  <c r="F12" i="30" l="1"/>
  <c r="D7" i="30"/>
  <c r="F7" i="30" s="1"/>
  <c r="C7" i="30"/>
  <c r="D6" i="30"/>
  <c r="F6" i="30" s="1"/>
  <c r="F5" i="30" s="1"/>
  <c r="C6" i="30"/>
  <c r="C5" i="30" s="1"/>
  <c r="D12" i="30"/>
  <c r="E20" i="33"/>
  <c r="E12" i="33"/>
  <c r="E13" i="33"/>
  <c r="E14" i="33"/>
  <c r="E15" i="33"/>
  <c r="E16" i="33"/>
  <c r="E17" i="33"/>
  <c r="D110" i="27"/>
  <c r="D11" i="33"/>
  <c r="C11" i="33"/>
  <c r="D8" i="27"/>
  <c r="D16" i="27"/>
  <c r="C12" i="30"/>
  <c r="D57" i="27"/>
  <c r="E5" i="33"/>
  <c r="E6" i="33"/>
  <c r="E7" i="33"/>
  <c r="E8" i="33"/>
  <c r="E9" i="33"/>
  <c r="E10" i="33"/>
  <c r="D4" i="33"/>
  <c r="C4" i="33"/>
  <c r="D4" i="32"/>
  <c r="C4" i="32"/>
  <c r="E6" i="32"/>
  <c r="E7" i="32"/>
  <c r="E8" i="32"/>
  <c r="E9" i="32"/>
  <c r="E10" i="32"/>
  <c r="E5" i="32"/>
  <c r="E5" i="31"/>
  <c r="E7" i="31"/>
  <c r="E8" i="31"/>
  <c r="E9" i="31"/>
  <c r="D6" i="31"/>
  <c r="C6" i="31"/>
  <c r="D4" i="31"/>
  <c r="C4" i="31"/>
  <c r="E4" i="31" l="1"/>
  <c r="D5" i="30"/>
  <c r="E11" i="33"/>
  <c r="E4" i="33"/>
  <c r="E4" i="32"/>
  <c r="E6" i="31"/>
  <c r="D46" i="24"/>
  <c r="C5" i="11"/>
  <c r="F15" i="11"/>
  <c r="F7" i="13" l="1"/>
  <c r="E7" i="13"/>
  <c r="F10" i="11" l="1"/>
  <c r="D5" i="3"/>
  <c r="D6" i="3"/>
  <c r="D7" i="3"/>
  <c r="D8" i="3"/>
  <c r="D9" i="3"/>
  <c r="D10" i="3"/>
  <c r="D11" i="3"/>
  <c r="E115" i="28"/>
  <c r="F115" i="28" s="1"/>
  <c r="E112" i="28"/>
  <c r="F112" i="28" s="1"/>
  <c r="E110" i="28"/>
  <c r="F110" i="28" s="1"/>
  <c r="E109" i="28"/>
  <c r="F109" i="28" s="1"/>
  <c r="E108" i="28"/>
  <c r="F108" i="28" s="1"/>
  <c r="E107" i="28"/>
  <c r="F107" i="28" s="1"/>
  <c r="E106" i="28"/>
  <c r="F106" i="28" s="1"/>
  <c r="E105" i="28"/>
  <c r="F105" i="28" s="1"/>
  <c r="E104" i="28"/>
  <c r="F104" i="28" s="1"/>
  <c r="E103" i="28"/>
  <c r="F103" i="28" s="1"/>
  <c r="E102" i="28"/>
  <c r="F102" i="28" s="1"/>
  <c r="E101" i="28"/>
  <c r="F101" i="28" s="1"/>
  <c r="D100" i="28"/>
  <c r="C100" i="28"/>
  <c r="E98" i="28"/>
  <c r="F98" i="28" s="1"/>
  <c r="E97" i="28"/>
  <c r="F97" i="28" s="1"/>
  <c r="E96" i="28"/>
  <c r="F96" i="28" s="1"/>
  <c r="E95" i="28"/>
  <c r="F95" i="28" s="1"/>
  <c r="E94" i="28"/>
  <c r="F94" i="28" s="1"/>
  <c r="D93" i="28"/>
  <c r="C93" i="28"/>
  <c r="E92" i="28"/>
  <c r="E91" i="28"/>
  <c r="F91" i="28" s="1"/>
  <c r="E90" i="28"/>
  <c r="F90" i="28" s="1"/>
  <c r="E89" i="28"/>
  <c r="F89" i="28" s="1"/>
  <c r="E88" i="28"/>
  <c r="F88" i="28" s="1"/>
  <c r="E87" i="28"/>
  <c r="F87" i="28" s="1"/>
  <c r="E86" i="28"/>
  <c r="F86" i="28" s="1"/>
  <c r="D85" i="28"/>
  <c r="C85" i="28"/>
  <c r="E84" i="28"/>
  <c r="F84" i="28" s="1"/>
  <c r="E83" i="28"/>
  <c r="F83" i="28" s="1"/>
  <c r="E82" i="28"/>
  <c r="F82" i="28" s="1"/>
  <c r="E81" i="28"/>
  <c r="F81" i="28" s="1"/>
  <c r="E80" i="28"/>
  <c r="F80" i="28" s="1"/>
  <c r="E79" i="28"/>
  <c r="F79" i="28" s="1"/>
  <c r="E78" i="28"/>
  <c r="F78" i="28" s="1"/>
  <c r="E77" i="28"/>
  <c r="F77" i="28" s="1"/>
  <c r="E76" i="28"/>
  <c r="F76" i="28" s="1"/>
  <c r="E75" i="28"/>
  <c r="F75" i="28" s="1"/>
  <c r="D74" i="28"/>
  <c r="C74" i="28"/>
  <c r="E73" i="28"/>
  <c r="F73" i="28" s="1"/>
  <c r="E72" i="28"/>
  <c r="F72" i="28" s="1"/>
  <c r="E71" i="28"/>
  <c r="F71" i="28" s="1"/>
  <c r="E70" i="28"/>
  <c r="F70" i="28" s="1"/>
  <c r="E69" i="28"/>
  <c r="F69" i="28" s="1"/>
  <c r="D68" i="28"/>
  <c r="C68" i="28"/>
  <c r="E67" i="28"/>
  <c r="F67" i="28" s="1"/>
  <c r="E66" i="28"/>
  <c r="F66" i="28" s="1"/>
  <c r="E65" i="28"/>
  <c r="F65" i="28" s="1"/>
  <c r="E64" i="28"/>
  <c r="F64" i="28" s="1"/>
  <c r="E63" i="28"/>
  <c r="F63" i="28" s="1"/>
  <c r="E62" i="28"/>
  <c r="F62" i="28" s="1"/>
  <c r="E61" i="28"/>
  <c r="F61" i="28" s="1"/>
  <c r="D60" i="28"/>
  <c r="C60" i="28"/>
  <c r="E58" i="28"/>
  <c r="F58" i="28" s="1"/>
  <c r="E57" i="28"/>
  <c r="F57" i="28" s="1"/>
  <c r="E56" i="28"/>
  <c r="F56" i="28" s="1"/>
  <c r="E55" i="28"/>
  <c r="F55" i="28" s="1"/>
  <c r="E54" i="28"/>
  <c r="F54" i="28" s="1"/>
  <c r="E53" i="28"/>
  <c r="F53" i="28" s="1"/>
  <c r="E52" i="28"/>
  <c r="F52" i="28" s="1"/>
  <c r="E51" i="28"/>
  <c r="F51" i="28" s="1"/>
  <c r="E50" i="28"/>
  <c r="F50" i="28" s="1"/>
  <c r="E49" i="28"/>
  <c r="F49" i="28" s="1"/>
  <c r="E48" i="28"/>
  <c r="F48" i="28" s="1"/>
  <c r="E47" i="28"/>
  <c r="F47" i="28" s="1"/>
  <c r="E46" i="28"/>
  <c r="F46" i="28" s="1"/>
  <c r="E45" i="28"/>
  <c r="F45" i="28" s="1"/>
  <c r="E44" i="28"/>
  <c r="F44" i="28" s="1"/>
  <c r="E43" i="28"/>
  <c r="F43" i="28" s="1"/>
  <c r="E42" i="28"/>
  <c r="F42" i="28" s="1"/>
  <c r="D41" i="28"/>
  <c r="C41" i="28"/>
  <c r="E40" i="28"/>
  <c r="F40" i="28" s="1"/>
  <c r="E39" i="28"/>
  <c r="F39" i="28" s="1"/>
  <c r="E38" i="28"/>
  <c r="F38" i="28" s="1"/>
  <c r="E37" i="28"/>
  <c r="F37" i="28" s="1"/>
  <c r="E36" i="28"/>
  <c r="F36" i="28" s="1"/>
  <c r="E35" i="28"/>
  <c r="F35" i="28" s="1"/>
  <c r="D34" i="28"/>
  <c r="C34" i="28"/>
  <c r="E33" i="28"/>
  <c r="F33" i="28" s="1"/>
  <c r="E32" i="28"/>
  <c r="F32" i="28"/>
  <c r="E31" i="28"/>
  <c r="F31" i="28" s="1"/>
  <c r="E30" i="28"/>
  <c r="F30" i="28" s="1"/>
  <c r="E29" i="28"/>
  <c r="F29" i="28" s="1"/>
  <c r="E28" i="28"/>
  <c r="F28" i="28" s="1"/>
  <c r="E27" i="28"/>
  <c r="F27" i="28" s="1"/>
  <c r="E26" i="28"/>
  <c r="F26" i="28" s="1"/>
  <c r="E25" i="28"/>
  <c r="F25" i="28" s="1"/>
  <c r="E24" i="28"/>
  <c r="F24" i="28" s="1"/>
  <c r="E23" i="28"/>
  <c r="F23" i="28" s="1"/>
  <c r="E22" i="28"/>
  <c r="F22" i="28" s="1"/>
  <c r="E21" i="28"/>
  <c r="F21" i="28" s="1"/>
  <c r="E20" i="28"/>
  <c r="F20" i="28" s="1"/>
  <c r="E19" i="28"/>
  <c r="F19" i="28" s="1"/>
  <c r="E18" i="28"/>
  <c r="F18" i="28" s="1"/>
  <c r="E17" i="28"/>
  <c r="F17" i="28" s="1"/>
  <c r="E16" i="28"/>
  <c r="F16" i="28" s="1"/>
  <c r="D15" i="28"/>
  <c r="C15" i="28"/>
  <c r="E14" i="28"/>
  <c r="F14" i="28" s="1"/>
  <c r="E13" i="28"/>
  <c r="F13" i="28" s="1"/>
  <c r="E12" i="28"/>
  <c r="F12" i="28" s="1"/>
  <c r="D11" i="28"/>
  <c r="C11" i="28"/>
  <c r="E10" i="28"/>
  <c r="F10" i="28" s="1"/>
  <c r="E9" i="28"/>
  <c r="F9" i="28" s="1"/>
  <c r="E8" i="28"/>
  <c r="F8" i="28" s="1"/>
  <c r="D7" i="28"/>
  <c r="C7" i="28"/>
  <c r="E6" i="28"/>
  <c r="F6" i="28" s="1"/>
  <c r="E5" i="28"/>
  <c r="E22" i="20"/>
  <c r="D22" i="20"/>
  <c r="F22" i="20" s="1"/>
  <c r="E21" i="20"/>
  <c r="D21" i="20"/>
  <c r="E20" i="20"/>
  <c r="D20" i="20"/>
  <c r="E19" i="20"/>
  <c r="D19" i="20"/>
  <c r="L32" i="14"/>
  <c r="N32" i="14" s="1"/>
  <c r="I32" i="14"/>
  <c r="M32" i="14" s="1"/>
  <c r="L31" i="14"/>
  <c r="N31" i="14" s="1"/>
  <c r="I31" i="14"/>
  <c r="M31" i="14" s="1"/>
  <c r="L30" i="14"/>
  <c r="N30" i="14" s="1"/>
  <c r="I30" i="14"/>
  <c r="M30" i="14" s="1"/>
  <c r="L29" i="14"/>
  <c r="N29" i="14" s="1"/>
  <c r="I29" i="14"/>
  <c r="M29" i="14" s="1"/>
  <c r="L28" i="14"/>
  <c r="N28" i="14" s="1"/>
  <c r="I28" i="14"/>
  <c r="M28" i="14" s="1"/>
  <c r="L27" i="14"/>
  <c r="N27" i="14" s="1"/>
  <c r="I27" i="14"/>
  <c r="M27" i="14" s="1"/>
  <c r="L13" i="14"/>
  <c r="N13" i="14" s="1"/>
  <c r="I13" i="14"/>
  <c r="M13" i="14" s="1"/>
  <c r="L12" i="14"/>
  <c r="N12" i="14" s="1"/>
  <c r="I12" i="14"/>
  <c r="M12" i="14" s="1"/>
  <c r="L11" i="14"/>
  <c r="N11" i="14" s="1"/>
  <c r="I11" i="14"/>
  <c r="M11" i="14" s="1"/>
  <c r="L10" i="14"/>
  <c r="N10" i="14" s="1"/>
  <c r="I10" i="14"/>
  <c r="M10" i="14" s="1"/>
  <c r="L9" i="14"/>
  <c r="N9" i="14" s="1"/>
  <c r="I9" i="14"/>
  <c r="G8" i="13"/>
  <c r="E9" i="11"/>
  <c r="F14" i="11"/>
  <c r="D7" i="13"/>
  <c r="G10" i="13"/>
  <c r="G21" i="13"/>
  <c r="G20" i="13"/>
  <c r="G19" i="13"/>
  <c r="G18" i="13"/>
  <c r="G17" i="13"/>
  <c r="G16" i="13"/>
  <c r="G15" i="13"/>
  <c r="G14" i="13"/>
  <c r="G13" i="13"/>
  <c r="G12" i="13"/>
  <c r="G11" i="13"/>
  <c r="G9" i="13"/>
  <c r="F11" i="11"/>
  <c r="C9" i="11"/>
  <c r="C24" i="11" s="1"/>
  <c r="H22" i="10"/>
  <c r="H21" i="10"/>
  <c r="F17" i="10"/>
  <c r="D17" i="10"/>
  <c r="F12" i="10"/>
  <c r="D12" i="10"/>
  <c r="H10" i="10"/>
  <c r="F5" i="10"/>
  <c r="D5" i="10"/>
  <c r="H7" i="10"/>
  <c r="H8" i="10"/>
  <c r="H9" i="10"/>
  <c r="H6" i="10"/>
  <c r="A7" i="29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P22" i="29"/>
  <c r="N22" i="29"/>
  <c r="L22" i="29"/>
  <c r="H22" i="29"/>
  <c r="G22" i="29"/>
  <c r="F22" i="29"/>
  <c r="E22" i="29"/>
  <c r="P11" i="29"/>
  <c r="N11" i="29"/>
  <c r="L11" i="29"/>
  <c r="H11" i="29"/>
  <c r="G11" i="29"/>
  <c r="F11" i="29"/>
  <c r="E11" i="29"/>
  <c r="L14" i="29"/>
  <c r="L7" i="29"/>
  <c r="P36" i="29"/>
  <c r="P35" i="29" s="1"/>
  <c r="P33" i="29"/>
  <c r="P32" i="29" s="1"/>
  <c r="P30" i="29"/>
  <c r="P29" i="29" s="1"/>
  <c r="P27" i="29"/>
  <c r="P26" i="29" s="1"/>
  <c r="P18" i="29"/>
  <c r="N36" i="29"/>
  <c r="N35" i="29" s="1"/>
  <c r="N33" i="29"/>
  <c r="N32" i="29" s="1"/>
  <c r="N30" i="29"/>
  <c r="N29" i="29" s="1"/>
  <c r="N27" i="29"/>
  <c r="N26" i="29" s="1"/>
  <c r="N18" i="29"/>
  <c r="L36" i="29"/>
  <c r="L35" i="29" s="1"/>
  <c r="L33" i="29"/>
  <c r="L32" i="29" s="1"/>
  <c r="L30" i="29"/>
  <c r="L29" i="29" s="1"/>
  <c r="L27" i="29"/>
  <c r="L26" i="29" s="1"/>
  <c r="L18" i="29"/>
  <c r="H36" i="29"/>
  <c r="H35" i="29" s="1"/>
  <c r="G36" i="29"/>
  <c r="G35" i="29" s="1"/>
  <c r="F36" i="29"/>
  <c r="H33" i="29"/>
  <c r="H32" i="29" s="1"/>
  <c r="G33" i="29"/>
  <c r="G32" i="29" s="1"/>
  <c r="F33" i="29"/>
  <c r="H30" i="29"/>
  <c r="G30" i="29"/>
  <c r="G29" i="29" s="1"/>
  <c r="F30" i="29"/>
  <c r="H27" i="29"/>
  <c r="H26" i="29" s="1"/>
  <c r="G27" i="29"/>
  <c r="F27" i="29"/>
  <c r="F26" i="29" s="1"/>
  <c r="H18" i="29"/>
  <c r="G18" i="29"/>
  <c r="F18" i="29"/>
  <c r="P14" i="29"/>
  <c r="N14" i="29"/>
  <c r="N6" i="29" s="1"/>
  <c r="H14" i="29"/>
  <c r="G14" i="29"/>
  <c r="F14" i="29"/>
  <c r="P7" i="29"/>
  <c r="H7" i="29"/>
  <c r="G7" i="29"/>
  <c r="F7" i="29"/>
  <c r="E14" i="29"/>
  <c r="E36" i="29"/>
  <c r="E35" i="29" s="1"/>
  <c r="E33" i="29"/>
  <c r="E32" i="29" s="1"/>
  <c r="E30" i="29"/>
  <c r="E29" i="29" s="1"/>
  <c r="E27" i="29"/>
  <c r="E26" i="29" s="1"/>
  <c r="E18" i="29"/>
  <c r="E7" i="29"/>
  <c r="I23" i="29"/>
  <c r="J23" i="29"/>
  <c r="Q23" i="29" s="1"/>
  <c r="J12" i="29"/>
  <c r="Q12" i="29" s="1"/>
  <c r="J13" i="29"/>
  <c r="Q13" i="29" s="1"/>
  <c r="I12" i="29"/>
  <c r="I13" i="29"/>
  <c r="J37" i="29"/>
  <c r="Q37" i="29" s="1"/>
  <c r="I37" i="29"/>
  <c r="J34" i="29"/>
  <c r="I34" i="29"/>
  <c r="J31" i="29"/>
  <c r="I31" i="29"/>
  <c r="J28" i="29"/>
  <c r="Q28" i="29" s="1"/>
  <c r="I28" i="29"/>
  <c r="J25" i="29"/>
  <c r="I25" i="29"/>
  <c r="I24" i="29" s="1"/>
  <c r="J21" i="29"/>
  <c r="Q21" i="29" s="1"/>
  <c r="I21" i="29"/>
  <c r="J20" i="29"/>
  <c r="Q20" i="29" s="1"/>
  <c r="I20" i="29"/>
  <c r="J19" i="29"/>
  <c r="I19" i="29"/>
  <c r="J16" i="29"/>
  <c r="Q16" i="29" s="1"/>
  <c r="I16" i="29"/>
  <c r="J15" i="29"/>
  <c r="Q15" i="29" s="1"/>
  <c r="I15" i="29"/>
  <c r="J10" i="29"/>
  <c r="Q10" i="29" s="1"/>
  <c r="I10" i="29"/>
  <c r="J9" i="29"/>
  <c r="I9" i="29"/>
  <c r="J8" i="29"/>
  <c r="Q8" i="29" s="1"/>
  <c r="I8" i="29"/>
  <c r="F8" i="6"/>
  <c r="J10" i="6"/>
  <c r="Q10" i="6" s="1"/>
  <c r="J11" i="6"/>
  <c r="Q11" i="6" s="1"/>
  <c r="J12" i="6"/>
  <c r="Q12" i="6" s="1"/>
  <c r="J13" i="6"/>
  <c r="Q13" i="6" s="1"/>
  <c r="J14" i="6"/>
  <c r="Q14" i="6" s="1"/>
  <c r="J15" i="6"/>
  <c r="Q15" i="6" s="1"/>
  <c r="I10" i="6"/>
  <c r="I11" i="6"/>
  <c r="I12" i="6"/>
  <c r="I13" i="6"/>
  <c r="I14" i="6"/>
  <c r="I15" i="6"/>
  <c r="H20" i="10"/>
  <c r="H19" i="10"/>
  <c r="H18" i="10"/>
  <c r="H16" i="10"/>
  <c r="H15" i="10"/>
  <c r="H14" i="10"/>
  <c r="H13" i="10"/>
  <c r="I11" i="10"/>
  <c r="D91" i="27"/>
  <c r="K9" i="15"/>
  <c r="F18" i="6"/>
  <c r="L23" i="12"/>
  <c r="K23" i="12"/>
  <c r="J32" i="12"/>
  <c r="J31" i="12"/>
  <c r="J30" i="12"/>
  <c r="J29" i="12"/>
  <c r="J28" i="12"/>
  <c r="J27" i="12"/>
  <c r="J26" i="12"/>
  <c r="J25" i="12"/>
  <c r="J24" i="12"/>
  <c r="J23" i="12"/>
  <c r="J22" i="12"/>
  <c r="G32" i="12"/>
  <c r="G31" i="12"/>
  <c r="G30" i="12"/>
  <c r="G29" i="12"/>
  <c r="G28" i="12"/>
  <c r="G27" i="12"/>
  <c r="G26" i="12"/>
  <c r="G25" i="12"/>
  <c r="G24" i="12"/>
  <c r="G23" i="12"/>
  <c r="G22" i="12"/>
  <c r="D24" i="24"/>
  <c r="N41" i="25"/>
  <c r="N40" i="25" s="1"/>
  <c r="N38" i="25"/>
  <c r="N37" i="25" s="1"/>
  <c r="N12" i="25"/>
  <c r="H14" i="25"/>
  <c r="I14" i="25"/>
  <c r="Q14" i="25" s="1"/>
  <c r="E134" i="27"/>
  <c r="D134" i="27"/>
  <c r="E102" i="27"/>
  <c r="D19" i="33" s="1"/>
  <c r="D102" i="27"/>
  <c r="C19" i="33" s="1"/>
  <c r="E100" i="27"/>
  <c r="D100" i="27"/>
  <c r="E95" i="27"/>
  <c r="D95" i="27"/>
  <c r="C111" i="28" s="1"/>
  <c r="E85" i="27"/>
  <c r="D85" i="27"/>
  <c r="E77" i="27"/>
  <c r="D77" i="27"/>
  <c r="E57" i="27"/>
  <c r="D47" i="27"/>
  <c r="E34" i="27"/>
  <c r="D34" i="27"/>
  <c r="E27" i="27"/>
  <c r="D27" i="27"/>
  <c r="D7" i="27" s="1"/>
  <c r="E16" i="27"/>
  <c r="E8" i="27"/>
  <c r="I17" i="6"/>
  <c r="J17" i="6"/>
  <c r="Q17" i="6" s="1"/>
  <c r="I42" i="25"/>
  <c r="I41" i="25" s="1"/>
  <c r="H42" i="25"/>
  <c r="P41" i="25"/>
  <c r="L41" i="25"/>
  <c r="L40" i="25" s="1"/>
  <c r="K41" i="25"/>
  <c r="K40" i="25" s="1"/>
  <c r="G41" i="25"/>
  <c r="G40" i="25" s="1"/>
  <c r="F41" i="25"/>
  <c r="F40" i="25" s="1"/>
  <c r="E41" i="25"/>
  <c r="E40" i="25" s="1"/>
  <c r="I39" i="25"/>
  <c r="I38" i="25" s="1"/>
  <c r="H39" i="25"/>
  <c r="H38" i="25" s="1"/>
  <c r="P38" i="25"/>
  <c r="P37" i="25" s="1"/>
  <c r="L38" i="25"/>
  <c r="L37" i="25" s="1"/>
  <c r="K38" i="25"/>
  <c r="K37" i="25" s="1"/>
  <c r="G38" i="25"/>
  <c r="G37" i="25" s="1"/>
  <c r="F38" i="25"/>
  <c r="F37" i="25" s="1"/>
  <c r="E38" i="25"/>
  <c r="E37" i="25" s="1"/>
  <c r="D38" i="25"/>
  <c r="D37" i="25" s="1"/>
  <c r="D43" i="25" s="1"/>
  <c r="I30" i="25"/>
  <c r="H30" i="25"/>
  <c r="H28" i="25" s="1"/>
  <c r="H21" i="25" s="1"/>
  <c r="I20" i="25"/>
  <c r="Q20" i="25" s="1"/>
  <c r="H20" i="25"/>
  <c r="I19" i="25"/>
  <c r="Q19" i="25" s="1"/>
  <c r="H19" i="25"/>
  <c r="I18" i="25"/>
  <c r="Q18" i="25" s="1"/>
  <c r="H18" i="25"/>
  <c r="I17" i="25"/>
  <c r="I16" i="25" s="1"/>
  <c r="H17" i="25"/>
  <c r="I15" i="25"/>
  <c r="Q15" i="25" s="1"/>
  <c r="H15" i="25"/>
  <c r="I13" i="25"/>
  <c r="Q13" i="25" s="1"/>
  <c r="H13" i="25"/>
  <c r="P12" i="25"/>
  <c r="P7" i="25" s="1"/>
  <c r="L12" i="25"/>
  <c r="L7" i="25" s="1"/>
  <c r="K12" i="25"/>
  <c r="K7" i="25" s="1"/>
  <c r="K43" i="25" s="1"/>
  <c r="G12" i="25"/>
  <c r="F12" i="25"/>
  <c r="E12" i="25"/>
  <c r="E7" i="25" s="1"/>
  <c r="I11" i="25"/>
  <c r="I10" i="25" s="1"/>
  <c r="H11" i="25"/>
  <c r="H10" i="25" s="1"/>
  <c r="I9" i="25"/>
  <c r="H9" i="25"/>
  <c r="A8" i="25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E60" i="24"/>
  <c r="D60" i="24"/>
  <c r="E53" i="24"/>
  <c r="D53" i="24"/>
  <c r="E48" i="24"/>
  <c r="D48" i="24"/>
  <c r="E46" i="24"/>
  <c r="E42" i="24"/>
  <c r="D42" i="24"/>
  <c r="E40" i="24"/>
  <c r="D40" i="24"/>
  <c r="E34" i="24"/>
  <c r="D34" i="24"/>
  <c r="E26" i="24"/>
  <c r="D26" i="24"/>
  <c r="E24" i="24"/>
  <c r="E18" i="24"/>
  <c r="D18" i="24"/>
  <c r="E14" i="24"/>
  <c r="D14" i="24"/>
  <c r="E7" i="24"/>
  <c r="D7" i="24"/>
  <c r="J7" i="15"/>
  <c r="J8" i="15"/>
  <c r="J10" i="15"/>
  <c r="J15" i="15"/>
  <c r="C10" i="22"/>
  <c r="C16" i="22"/>
  <c r="K15" i="15" s="1"/>
  <c r="C7" i="21"/>
  <c r="K14" i="15" s="1"/>
  <c r="F4" i="20"/>
  <c r="F5" i="20"/>
  <c r="F6" i="20"/>
  <c r="H12" i="15" s="1"/>
  <c r="F7" i="20"/>
  <c r="H13" i="15" s="1"/>
  <c r="D8" i="20"/>
  <c r="E8" i="20"/>
  <c r="F9" i="20"/>
  <c r="F10" i="20"/>
  <c r="F11" i="20"/>
  <c r="I12" i="15" s="1"/>
  <c r="F12" i="20"/>
  <c r="I13" i="15" s="1"/>
  <c r="D13" i="20"/>
  <c r="E13" i="20"/>
  <c r="F14" i="20"/>
  <c r="F15" i="20"/>
  <c r="F16" i="20"/>
  <c r="K12" i="15" s="1"/>
  <c r="F17" i="20"/>
  <c r="K13" i="15" s="1"/>
  <c r="D18" i="20"/>
  <c r="E18" i="20"/>
  <c r="F18" i="20" s="1"/>
  <c r="K11" i="15" s="1"/>
  <c r="C9" i="19"/>
  <c r="I10" i="15" s="1"/>
  <c r="C15" i="19"/>
  <c r="K10" i="15" s="1"/>
  <c r="C7" i="18"/>
  <c r="C9" i="18" s="1"/>
  <c r="C10" i="17"/>
  <c r="C14" i="17"/>
  <c r="I8" i="15" s="1"/>
  <c r="C15" i="17"/>
  <c r="C21" i="17"/>
  <c r="C8" i="16"/>
  <c r="I7" i="15" s="1"/>
  <c r="C14" i="16"/>
  <c r="K7" i="15" s="1"/>
  <c r="A7" i="15"/>
  <c r="A8" i="15" s="1"/>
  <c r="A9" i="15" s="1"/>
  <c r="A10" i="15" s="1"/>
  <c r="A11" i="15" s="1"/>
  <c r="A14" i="15" s="1"/>
  <c r="A15" i="15" s="1"/>
  <c r="H7" i="15"/>
  <c r="H8" i="15"/>
  <c r="H9" i="15"/>
  <c r="H10" i="15"/>
  <c r="H14" i="15"/>
  <c r="I14" i="15"/>
  <c r="H15" i="15"/>
  <c r="A10" i="14"/>
  <c r="A11" i="14" s="1"/>
  <c r="A12" i="14" s="1"/>
  <c r="A13" i="14" s="1"/>
  <c r="A14" i="14" s="1"/>
  <c r="C14" i="14"/>
  <c r="D14" i="14"/>
  <c r="E14" i="14"/>
  <c r="F14" i="14"/>
  <c r="G14" i="14"/>
  <c r="H14" i="14"/>
  <c r="J14" i="14"/>
  <c r="K14" i="14"/>
  <c r="A28" i="14"/>
  <c r="A29" i="14" s="1"/>
  <c r="A30" i="14" s="1"/>
  <c r="C33" i="14"/>
  <c r="D33" i="14"/>
  <c r="E33" i="14"/>
  <c r="F33" i="14"/>
  <c r="G33" i="14"/>
  <c r="H33" i="14"/>
  <c r="J33" i="14"/>
  <c r="K33" i="14"/>
  <c r="I7" i="13"/>
  <c r="K22" i="12"/>
  <c r="L22" i="12"/>
  <c r="K24" i="12"/>
  <c r="L24" i="12"/>
  <c r="M24" i="12" s="1"/>
  <c r="K25" i="12"/>
  <c r="L25" i="12"/>
  <c r="K26" i="12"/>
  <c r="L26" i="12"/>
  <c r="K27" i="12"/>
  <c r="L27" i="12"/>
  <c r="K28" i="12"/>
  <c r="L28" i="12"/>
  <c r="K29" i="12"/>
  <c r="L29" i="12"/>
  <c r="K30" i="12"/>
  <c r="L30" i="12"/>
  <c r="K31" i="12"/>
  <c r="L31" i="12"/>
  <c r="K32" i="12"/>
  <c r="L32" i="12"/>
  <c r="E33" i="12"/>
  <c r="F33" i="12"/>
  <c r="H33" i="12"/>
  <c r="I33" i="12"/>
  <c r="D5" i="11"/>
  <c r="D24" i="11" s="1"/>
  <c r="E5" i="11"/>
  <c r="E24" i="11" s="1"/>
  <c r="I6" i="8"/>
  <c r="J6" i="8"/>
  <c r="O6" i="8" s="1"/>
  <c r="E7" i="8"/>
  <c r="F7" i="8"/>
  <c r="G7" i="8"/>
  <c r="H7" i="8"/>
  <c r="M7" i="8"/>
  <c r="N7" i="8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G8" i="6"/>
  <c r="K8" i="6"/>
  <c r="L8" i="6"/>
  <c r="M8" i="6"/>
  <c r="P8" i="6"/>
  <c r="I9" i="6"/>
  <c r="J9" i="6"/>
  <c r="J16" i="6"/>
  <c r="G18" i="6"/>
  <c r="H18" i="6"/>
  <c r="K18" i="6"/>
  <c r="L18" i="6"/>
  <c r="M18" i="6"/>
  <c r="P18" i="6"/>
  <c r="I19" i="6"/>
  <c r="J19" i="6"/>
  <c r="Q19" i="6" s="1"/>
  <c r="J24" i="6"/>
  <c r="Q24" i="6" s="1"/>
  <c r="I29" i="6"/>
  <c r="I25" i="6" s="1"/>
  <c r="J29" i="6"/>
  <c r="G7" i="5"/>
  <c r="G8" i="5" s="1"/>
  <c r="G9" i="5" s="1"/>
  <c r="G10" i="5" s="1"/>
  <c r="D4" i="3"/>
  <c r="D12" i="3"/>
  <c r="D13" i="3"/>
  <c r="D14" i="3"/>
  <c r="D15" i="3"/>
  <c r="D16" i="3"/>
  <c r="B17" i="3"/>
  <c r="C17" i="3"/>
  <c r="C15" i="16"/>
  <c r="F21" i="20"/>
  <c r="H29" i="29"/>
  <c r="J18" i="29"/>
  <c r="M29" i="12"/>
  <c r="I15" i="15"/>
  <c r="G26" i="29"/>
  <c r="Q31" i="29"/>
  <c r="D99" i="27" l="1"/>
  <c r="E6" i="29"/>
  <c r="H6" i="29"/>
  <c r="L33" i="12"/>
  <c r="M20" i="29"/>
  <c r="M37" i="29"/>
  <c r="J11" i="29"/>
  <c r="Q11" i="29" s="1"/>
  <c r="M14" i="25"/>
  <c r="H5" i="10"/>
  <c r="E60" i="28"/>
  <c r="E66" i="24"/>
  <c r="D46" i="27"/>
  <c r="M26" i="12"/>
  <c r="G7" i="6"/>
  <c r="M9" i="29"/>
  <c r="M12" i="29"/>
  <c r="J26" i="29"/>
  <c r="Q26" i="29" s="1"/>
  <c r="I22" i="29"/>
  <c r="M25" i="12"/>
  <c r="I14" i="14"/>
  <c r="I29" i="29"/>
  <c r="E7" i="27"/>
  <c r="L33" i="14"/>
  <c r="E23" i="20"/>
  <c r="L15" i="15"/>
  <c r="I26" i="29"/>
  <c r="C25" i="17"/>
  <c r="K8" i="15" s="1"/>
  <c r="L8" i="15" s="1"/>
  <c r="M28" i="29"/>
  <c r="I30" i="29"/>
  <c r="D17" i="3"/>
  <c r="M10" i="29"/>
  <c r="I33" i="14"/>
  <c r="J33" i="12"/>
  <c r="H12" i="10"/>
  <c r="M33" i="14"/>
  <c r="L7" i="15"/>
  <c r="L14" i="14"/>
  <c r="A27" i="6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M27" i="12"/>
  <c r="F20" i="20"/>
  <c r="Q25" i="29"/>
  <c r="Q24" i="29" s="1"/>
  <c r="J24" i="29"/>
  <c r="D90" i="27"/>
  <c r="D137" i="27" s="1"/>
  <c r="M31" i="12"/>
  <c r="M23" i="12"/>
  <c r="M31" i="29"/>
  <c r="P6" i="29"/>
  <c r="P38" i="29" s="1"/>
  <c r="H10" i="5"/>
  <c r="C17" i="22"/>
  <c r="I27" i="29"/>
  <c r="I9" i="15"/>
  <c r="L9" i="15" s="1"/>
  <c r="M34" i="29"/>
  <c r="M33" i="29" s="1"/>
  <c r="M32" i="29" s="1"/>
  <c r="Q29" i="6"/>
  <c r="Q25" i="6" s="1"/>
  <c r="J25" i="6"/>
  <c r="M30" i="25"/>
  <c r="M15" i="25"/>
  <c r="M20" i="25"/>
  <c r="Q11" i="25"/>
  <c r="Q10" i="25" s="1"/>
  <c r="I8" i="25"/>
  <c r="Q39" i="25"/>
  <c r="H37" i="25"/>
  <c r="I37" i="25"/>
  <c r="Q37" i="25" s="1"/>
  <c r="M39" i="25"/>
  <c r="M38" i="25" s="1"/>
  <c r="I40" i="25"/>
  <c r="H40" i="25"/>
  <c r="H38" i="29"/>
  <c r="I18" i="29"/>
  <c r="M18" i="29" s="1"/>
  <c r="I33" i="29"/>
  <c r="J27" i="29"/>
  <c r="Q27" i="29" s="1"/>
  <c r="P17" i="29"/>
  <c r="P39" i="29" s="1"/>
  <c r="M25" i="29"/>
  <c r="M24" i="29" s="1"/>
  <c r="F17" i="29"/>
  <c r="E17" i="29"/>
  <c r="E39" i="29" s="1"/>
  <c r="H16" i="25"/>
  <c r="M17" i="25"/>
  <c r="M16" i="25" s="1"/>
  <c r="H8" i="25"/>
  <c r="L17" i="29"/>
  <c r="L39" i="29" s="1"/>
  <c r="M8" i="29"/>
  <c r="L6" i="29"/>
  <c r="L38" i="29" s="1"/>
  <c r="M21" i="29"/>
  <c r="M16" i="29"/>
  <c r="M15" i="29"/>
  <c r="M13" i="25"/>
  <c r="J14" i="29"/>
  <c r="Q14" i="29" s="1"/>
  <c r="K7" i="6"/>
  <c r="K38" i="6" s="1"/>
  <c r="L7" i="6"/>
  <c r="E19" i="33"/>
  <c r="I7" i="29"/>
  <c r="J7" i="29"/>
  <c r="Q7" i="29" s="1"/>
  <c r="Q34" i="29"/>
  <c r="I32" i="29"/>
  <c r="Q30" i="25"/>
  <c r="I28" i="25"/>
  <c r="I21" i="25" s="1"/>
  <c r="I12" i="25"/>
  <c r="Q17" i="25"/>
  <c r="Q16" i="25" s="1"/>
  <c r="M11" i="25"/>
  <c r="M10" i="25" s="1"/>
  <c r="N13" i="6"/>
  <c r="N12" i="6"/>
  <c r="N14" i="6"/>
  <c r="H38" i="6"/>
  <c r="I14" i="29"/>
  <c r="G6" i="29"/>
  <c r="J10" i="5" s="1"/>
  <c r="N9" i="6"/>
  <c r="F13" i="20"/>
  <c r="C8" i="21"/>
  <c r="E43" i="25"/>
  <c r="N17" i="6"/>
  <c r="D111" i="28"/>
  <c r="E90" i="27"/>
  <c r="E15" i="28"/>
  <c r="D99" i="28"/>
  <c r="M18" i="25"/>
  <c r="M9" i="25"/>
  <c r="N25" i="6"/>
  <c r="N10" i="6"/>
  <c r="N11" i="6"/>
  <c r="E38" i="6"/>
  <c r="N24" i="6"/>
  <c r="E34" i="28"/>
  <c r="E41" i="28"/>
  <c r="F7" i="28"/>
  <c r="J7" i="8"/>
  <c r="M32" i="12"/>
  <c r="M22" i="12"/>
  <c r="L13" i="15"/>
  <c r="L43" i="25"/>
  <c r="N7" i="25"/>
  <c r="N43" i="25" s="1"/>
  <c r="N15" i="6"/>
  <c r="M23" i="29"/>
  <c r="G17" i="29"/>
  <c r="N38" i="29"/>
  <c r="J22" i="29"/>
  <c r="H17" i="10"/>
  <c r="E11" i="28"/>
  <c r="G33" i="12"/>
  <c r="J36" i="29"/>
  <c r="Q36" i="29" s="1"/>
  <c r="F35" i="29"/>
  <c r="J35" i="29" s="1"/>
  <c r="F11" i="28"/>
  <c r="D23" i="20"/>
  <c r="F19" i="20"/>
  <c r="E7" i="28"/>
  <c r="C59" i="28"/>
  <c r="D88" i="27"/>
  <c r="M19" i="25"/>
  <c r="I11" i="29"/>
  <c r="M13" i="29"/>
  <c r="F29" i="29"/>
  <c r="J30" i="29"/>
  <c r="Q30" i="29" s="1"/>
  <c r="N16" i="6"/>
  <c r="Q16" i="6"/>
  <c r="K6" i="8"/>
  <c r="I7" i="8"/>
  <c r="F41" i="28"/>
  <c r="F74" i="28"/>
  <c r="E100" i="28"/>
  <c r="C113" i="28"/>
  <c r="J8" i="6"/>
  <c r="Q9" i="6"/>
  <c r="J6" i="15"/>
  <c r="Q19" i="29"/>
  <c r="M19" i="29"/>
  <c r="F15" i="28"/>
  <c r="N19" i="6"/>
  <c r="J18" i="6"/>
  <c r="I8" i="6"/>
  <c r="Q9" i="29"/>
  <c r="J33" i="29"/>
  <c r="Q33" i="29" s="1"/>
  <c r="F32" i="29"/>
  <c r="J32" i="29" s="1"/>
  <c r="I35" i="29"/>
  <c r="G11" i="5"/>
  <c r="I18" i="6"/>
  <c r="L14" i="15"/>
  <c r="H17" i="29"/>
  <c r="F60" i="28"/>
  <c r="F68" i="28"/>
  <c r="F6" i="29"/>
  <c r="P7" i="6"/>
  <c r="P38" i="6" s="1"/>
  <c r="I36" i="29"/>
  <c r="C16" i="19"/>
  <c r="M28" i="12"/>
  <c r="L10" i="15"/>
  <c r="H12" i="25"/>
  <c r="Q41" i="25"/>
  <c r="P40" i="25"/>
  <c r="P43" i="25" s="1"/>
  <c r="F85" i="28"/>
  <c r="Q18" i="29"/>
  <c r="K33" i="12"/>
  <c r="L12" i="15"/>
  <c r="M41" i="25"/>
  <c r="H41" i="25"/>
  <c r="N17" i="29"/>
  <c r="N39" i="29" s="1"/>
  <c r="N14" i="14"/>
  <c r="N33" i="14"/>
  <c r="F34" i="28"/>
  <c r="E85" i="28"/>
  <c r="E44" i="24"/>
  <c r="E99" i="27"/>
  <c r="E68" i="28"/>
  <c r="E74" i="28"/>
  <c r="M7" i="6"/>
  <c r="M38" i="6" s="1"/>
  <c r="D66" i="24"/>
  <c r="E93" i="28"/>
  <c r="F93" i="28" s="1"/>
  <c r="Q38" i="25"/>
  <c r="Q42" i="25"/>
  <c r="G7" i="13"/>
  <c r="M30" i="12"/>
  <c r="Q9" i="25"/>
  <c r="M9" i="14"/>
  <c r="M14" i="14" s="1"/>
  <c r="Q22" i="6"/>
  <c r="O7" i="8"/>
  <c r="C99" i="28"/>
  <c r="K10" i="5"/>
  <c r="F7" i="25"/>
  <c r="F43" i="25" s="1"/>
  <c r="F7" i="6"/>
  <c r="F38" i="6" s="1"/>
  <c r="G7" i="25"/>
  <c r="E46" i="27"/>
  <c r="F8" i="20"/>
  <c r="H11" i="15" s="1"/>
  <c r="H6" i="15" s="1"/>
  <c r="M33" i="12" l="1"/>
  <c r="F23" i="20"/>
  <c r="G38" i="6"/>
  <c r="M11" i="29"/>
  <c r="M14" i="29"/>
  <c r="M26" i="29"/>
  <c r="E137" i="27"/>
  <c r="M28" i="25"/>
  <c r="M21" i="25" s="1"/>
  <c r="C26" i="17"/>
  <c r="K6" i="15"/>
  <c r="L38" i="6"/>
  <c r="M36" i="29"/>
  <c r="I17" i="29"/>
  <c r="I39" i="29" s="1"/>
  <c r="M37" i="25"/>
  <c r="I7" i="25"/>
  <c r="M27" i="29"/>
  <c r="G39" i="29"/>
  <c r="J17" i="29"/>
  <c r="Q17" i="29" s="1"/>
  <c r="G38" i="29"/>
  <c r="H39" i="29"/>
  <c r="Q12" i="25"/>
  <c r="Q8" i="25"/>
  <c r="M8" i="25"/>
  <c r="M7" i="29"/>
  <c r="Q28" i="25"/>
  <c r="Q21" i="25" s="1"/>
  <c r="N18" i="6"/>
  <c r="E38" i="29"/>
  <c r="L10" i="5"/>
  <c r="I6" i="29"/>
  <c r="I38" i="29" s="1"/>
  <c r="E88" i="27"/>
  <c r="F99" i="28"/>
  <c r="E111" i="28"/>
  <c r="F111" i="28" s="1"/>
  <c r="D113" i="28"/>
  <c r="I11" i="15"/>
  <c r="I6" i="15" s="1"/>
  <c r="N8" i="6"/>
  <c r="Q8" i="6"/>
  <c r="G43" i="25"/>
  <c r="E99" i="28"/>
  <c r="I7" i="6"/>
  <c r="I38" i="6" s="1"/>
  <c r="J7" i="6"/>
  <c r="J38" i="6" s="1"/>
  <c r="Q22" i="29"/>
  <c r="M22" i="29"/>
  <c r="M35" i="29"/>
  <c r="Q35" i="29"/>
  <c r="Q32" i="29"/>
  <c r="D67" i="24"/>
  <c r="D68" i="24" s="1"/>
  <c r="M30" i="29"/>
  <c r="K7" i="8"/>
  <c r="F39" i="29"/>
  <c r="J29" i="29"/>
  <c r="F38" i="29"/>
  <c r="J6" i="29"/>
  <c r="M12" i="25"/>
  <c r="H7" i="25"/>
  <c r="Q40" i="25"/>
  <c r="K11" i="5"/>
  <c r="K9" i="5" s="1"/>
  <c r="J11" i="5"/>
  <c r="I11" i="5"/>
  <c r="H11" i="5"/>
  <c r="G12" i="5"/>
  <c r="G13" i="5" s="1"/>
  <c r="G14" i="5" s="1"/>
  <c r="H14" i="5" s="1"/>
  <c r="Q18" i="6"/>
  <c r="I10" i="5"/>
  <c r="C114" i="28"/>
  <c r="E67" i="24"/>
  <c r="E68" i="24" s="1"/>
  <c r="F100" i="28"/>
  <c r="L11" i="15" l="1"/>
  <c r="E113" i="28"/>
  <c r="J39" i="29"/>
  <c r="Q7" i="25"/>
  <c r="Q43" i="25" s="1"/>
  <c r="I43" i="25"/>
  <c r="M17" i="29"/>
  <c r="M7" i="25"/>
  <c r="M43" i="25" s="1"/>
  <c r="N7" i="6"/>
  <c r="Q7" i="6"/>
  <c r="Q38" i="6" s="1"/>
  <c r="H43" i="25"/>
  <c r="D4" i="28"/>
  <c r="F113" i="28"/>
  <c r="L6" i="15"/>
  <c r="J9" i="5"/>
  <c r="I9" i="5"/>
  <c r="M10" i="5"/>
  <c r="J38" i="29"/>
  <c r="Q6" i="29"/>
  <c r="Q38" i="29" s="1"/>
  <c r="M6" i="29"/>
  <c r="M38" i="29" s="1"/>
  <c r="D70" i="24"/>
  <c r="Q29" i="29"/>
  <c r="Q39" i="29" s="1"/>
  <c r="M29" i="29"/>
  <c r="J14" i="5"/>
  <c r="K14" i="5"/>
  <c r="I14" i="5"/>
  <c r="G15" i="5"/>
  <c r="L11" i="5"/>
  <c r="H9" i="5"/>
  <c r="M11" i="5"/>
  <c r="D71" i="24"/>
  <c r="N38" i="6" l="1"/>
  <c r="M39" i="29"/>
  <c r="E4" i="28"/>
  <c r="D59" i="28"/>
  <c r="D114" i="28" s="1"/>
  <c r="L9" i="5"/>
  <c r="L14" i="5"/>
  <c r="H15" i="5"/>
  <c r="I15" i="5"/>
  <c r="G16" i="5"/>
  <c r="K15" i="5"/>
  <c r="J15" i="5"/>
  <c r="M9" i="5"/>
  <c r="M14" i="5"/>
  <c r="F4" i="28" l="1"/>
  <c r="F59" i="28" s="1"/>
  <c r="E59" i="28"/>
  <c r="E114" i="28" s="1"/>
  <c r="M15" i="5"/>
  <c r="L15" i="5"/>
  <c r="G17" i="5"/>
  <c r="J16" i="5"/>
  <c r="K16" i="5"/>
  <c r="K13" i="5" s="1"/>
  <c r="H16" i="5"/>
  <c r="H13" i="5" s="1"/>
  <c r="I16" i="5"/>
  <c r="I13" i="5" s="1"/>
  <c r="H38" i="5" l="1"/>
  <c r="J13" i="5"/>
  <c r="J38" i="5" s="1"/>
  <c r="F114" i="28"/>
  <c r="K38" i="5"/>
  <c r="I38" i="5"/>
  <c r="I17" i="5"/>
  <c r="J17" i="5"/>
  <c r="G18" i="5"/>
  <c r="G19" i="5" s="1"/>
  <c r="G20" i="5" s="1"/>
  <c r="K17" i="5"/>
  <c r="K12" i="5" s="1"/>
  <c r="K8" i="5" s="1"/>
  <c r="H17" i="5"/>
  <c r="H12" i="5" s="1"/>
  <c r="M16" i="5"/>
  <c r="M13" i="5" s="1"/>
  <c r="L16" i="5"/>
  <c r="L13" i="5" s="1"/>
  <c r="H8" i="5" l="1"/>
  <c r="L38" i="5"/>
  <c r="M38" i="5"/>
  <c r="M17" i="5"/>
  <c r="I43" i="5"/>
  <c r="I12" i="5"/>
  <c r="I8" i="5" s="1"/>
  <c r="L17" i="5"/>
  <c r="H43" i="5"/>
  <c r="J12" i="5"/>
  <c r="J8" i="5" s="1"/>
  <c r="J43" i="5"/>
  <c r="K43" i="5"/>
  <c r="I20" i="5"/>
  <c r="J20" i="5"/>
  <c r="H20" i="5"/>
  <c r="K20" i="5"/>
  <c r="G21" i="5"/>
  <c r="H21" i="5" l="1"/>
  <c r="J21" i="5"/>
  <c r="J19" i="5" s="1"/>
  <c r="K21" i="5"/>
  <c r="G22" i="5"/>
  <c r="G23" i="5" s="1"/>
  <c r="I21" i="5"/>
  <c r="L43" i="5"/>
  <c r="M20" i="5"/>
  <c r="M12" i="5"/>
  <c r="M8" i="5" s="1"/>
  <c r="M43" i="5"/>
  <c r="L20" i="5"/>
  <c r="L12" i="5"/>
  <c r="L8" i="5" s="1"/>
  <c r="K23" i="5" l="1"/>
  <c r="H23" i="5"/>
  <c r="J23" i="5"/>
  <c r="G24" i="5"/>
  <c r="I23" i="5"/>
  <c r="M21" i="5"/>
  <c r="M19" i="5" s="1"/>
  <c r="H19" i="5"/>
  <c r="L21" i="5"/>
  <c r="L19" i="5" s="1"/>
  <c r="K19" i="5"/>
  <c r="I19" i="5"/>
  <c r="M23" i="5" l="1"/>
  <c r="I39" i="5"/>
  <c r="J39" i="5"/>
  <c r="L23" i="5"/>
  <c r="H39" i="5"/>
  <c r="K39" i="5"/>
  <c r="I24" i="5"/>
  <c r="H24" i="5"/>
  <c r="H22" i="5" s="1"/>
  <c r="H18" i="5" s="1"/>
  <c r="J24" i="5"/>
  <c r="J22" i="5" s="1"/>
  <c r="J18" i="5" s="1"/>
  <c r="K24" i="5"/>
  <c r="K22" i="5" s="1"/>
  <c r="K18" i="5" s="1"/>
  <c r="G25" i="5"/>
  <c r="G26" i="5" s="1"/>
  <c r="G27" i="5" s="1"/>
  <c r="M24" i="5" l="1"/>
  <c r="M22" i="5" s="1"/>
  <c r="M18" i="5" s="1"/>
  <c r="I44" i="5"/>
  <c r="K44" i="5"/>
  <c r="H27" i="5"/>
  <c r="G28" i="5"/>
  <c r="I27" i="5"/>
  <c r="J27" i="5"/>
  <c r="K27" i="5"/>
  <c r="J44" i="5"/>
  <c r="L39" i="5"/>
  <c r="M39" i="5"/>
  <c r="L24" i="5"/>
  <c r="L22" i="5" s="1"/>
  <c r="L18" i="5" s="1"/>
  <c r="H44" i="5"/>
  <c r="I22" i="5"/>
  <c r="I18" i="5" s="1"/>
  <c r="L27" i="5" l="1"/>
  <c r="H49" i="5"/>
  <c r="J49" i="5"/>
  <c r="K49" i="5"/>
  <c r="M44" i="5"/>
  <c r="L44" i="5"/>
  <c r="M27" i="5"/>
  <c r="I49" i="5"/>
  <c r="H28" i="5"/>
  <c r="H26" i="5" s="1"/>
  <c r="I28" i="5"/>
  <c r="I26" i="5" s="1"/>
  <c r="K28" i="5"/>
  <c r="G29" i="5"/>
  <c r="G30" i="5" s="1"/>
  <c r="J28" i="5"/>
  <c r="J26" i="5" s="1"/>
  <c r="M28" i="5" l="1"/>
  <c r="I53" i="5"/>
  <c r="J30" i="5"/>
  <c r="G31" i="5"/>
  <c r="I30" i="5"/>
  <c r="K30" i="5"/>
  <c r="H30" i="5"/>
  <c r="K53" i="5"/>
  <c r="L49" i="5"/>
  <c r="J53" i="5"/>
  <c r="L28" i="5"/>
  <c r="H53" i="5"/>
  <c r="M49" i="5"/>
  <c r="K26" i="5"/>
  <c r="H31" i="5" l="1"/>
  <c r="H29" i="5" s="1"/>
  <c r="H25" i="5" s="1"/>
  <c r="H7" i="5" s="1"/>
  <c r="J31" i="5"/>
  <c r="I31" i="5"/>
  <c r="I29" i="5" s="1"/>
  <c r="I25" i="5" s="1"/>
  <c r="I7" i="5" s="1"/>
  <c r="K31" i="5"/>
  <c r="K29" i="5" s="1"/>
  <c r="K25" i="5" s="1"/>
  <c r="K7" i="5" s="1"/>
  <c r="G32" i="5"/>
  <c r="G33" i="5" s="1"/>
  <c r="L53" i="5"/>
  <c r="M26" i="5"/>
  <c r="M53" i="5"/>
  <c r="K50" i="5"/>
  <c r="K40" i="5"/>
  <c r="L26" i="5"/>
  <c r="M30" i="5"/>
  <c r="I50" i="5"/>
  <c r="I40" i="5"/>
  <c r="J50" i="5"/>
  <c r="J40" i="5"/>
  <c r="L30" i="5"/>
  <c r="H50" i="5"/>
  <c r="H40" i="5"/>
  <c r="M50" i="5" l="1"/>
  <c r="M40" i="5"/>
  <c r="K33" i="5"/>
  <c r="J33" i="5"/>
  <c r="G34" i="5"/>
  <c r="I33" i="5"/>
  <c r="H33" i="5"/>
  <c r="K54" i="5"/>
  <c r="K45" i="5"/>
  <c r="M31" i="5"/>
  <c r="M29" i="5" s="1"/>
  <c r="M25" i="5" s="1"/>
  <c r="M7" i="5" s="1"/>
  <c r="I54" i="5"/>
  <c r="I45" i="5"/>
  <c r="L50" i="5"/>
  <c r="L40" i="5"/>
  <c r="J54" i="5"/>
  <c r="J45" i="5"/>
  <c r="J29" i="5"/>
  <c r="J25" i="5" s="1"/>
  <c r="J7" i="5" s="1"/>
  <c r="L31" i="5"/>
  <c r="L29" i="5" s="1"/>
  <c r="L25" i="5" s="1"/>
  <c r="L7" i="5" s="1"/>
  <c r="H54" i="5"/>
  <c r="H45" i="5"/>
  <c r="H41" i="5" l="1"/>
  <c r="H37" i="5" s="1"/>
  <c r="L33" i="5"/>
  <c r="H51" i="5"/>
  <c r="H48" i="5" s="1"/>
  <c r="L54" i="5"/>
  <c r="L45" i="5"/>
  <c r="K51" i="5"/>
  <c r="K48" i="5" s="1"/>
  <c r="K41" i="5"/>
  <c r="K37" i="5" s="1"/>
  <c r="G36" i="5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J34" i="5"/>
  <c r="J32" i="5" s="1"/>
  <c r="J6" i="5" s="1"/>
  <c r="H34" i="5"/>
  <c r="H32" i="5" s="1"/>
  <c r="H6" i="5" s="1"/>
  <c r="I34" i="5"/>
  <c r="K34" i="5"/>
  <c r="J51" i="5"/>
  <c r="J48" i="5" s="1"/>
  <c r="J41" i="5"/>
  <c r="J37" i="5" s="1"/>
  <c r="M33" i="5"/>
  <c r="I41" i="5"/>
  <c r="I37" i="5" s="1"/>
  <c r="I51" i="5"/>
  <c r="I48" i="5" s="1"/>
  <c r="M54" i="5"/>
  <c r="M45" i="5"/>
  <c r="M34" i="5" l="1"/>
  <c r="M32" i="5" s="1"/>
  <c r="M6" i="5" s="1"/>
  <c r="I46" i="5"/>
  <c r="I42" i="5" s="1"/>
  <c r="I36" i="5" s="1"/>
  <c r="I55" i="5"/>
  <c r="I52" i="5" s="1"/>
  <c r="I47" i="5" s="1"/>
  <c r="K46" i="5"/>
  <c r="K42" i="5" s="1"/>
  <c r="K36" i="5" s="1"/>
  <c r="K55" i="5"/>
  <c r="K52" i="5" s="1"/>
  <c r="K47" i="5" s="1"/>
  <c r="H46" i="5"/>
  <c r="H42" i="5" s="1"/>
  <c r="H36" i="5" s="1"/>
  <c r="L34" i="5"/>
  <c r="H55" i="5"/>
  <c r="H52" i="5" s="1"/>
  <c r="H47" i="5" s="1"/>
  <c r="I32" i="5"/>
  <c r="I6" i="5" s="1"/>
  <c r="J55" i="5"/>
  <c r="J52" i="5" s="1"/>
  <c r="J47" i="5" s="1"/>
  <c r="J46" i="5"/>
  <c r="J42" i="5" s="1"/>
  <c r="J36" i="5" s="1"/>
  <c r="L41" i="5"/>
  <c r="L37" i="5" s="1"/>
  <c r="L51" i="5"/>
  <c r="L48" i="5" s="1"/>
  <c r="M51" i="5"/>
  <c r="M48" i="5" s="1"/>
  <c r="M41" i="5"/>
  <c r="M37" i="5" s="1"/>
  <c r="K32" i="5"/>
  <c r="K6" i="5" s="1"/>
  <c r="L32" i="5" l="1"/>
  <c r="L6" i="5" s="1"/>
  <c r="L55" i="5"/>
  <c r="L52" i="5" s="1"/>
  <c r="L47" i="5" s="1"/>
  <c r="L46" i="5"/>
  <c r="L42" i="5" s="1"/>
  <c r="L36" i="5" s="1"/>
  <c r="M55" i="5"/>
  <c r="M52" i="5" s="1"/>
  <c r="M47" i="5" s="1"/>
  <c r="M46" i="5"/>
  <c r="M42" i="5" s="1"/>
  <c r="M36" i="5" s="1"/>
  <c r="D70" i="37"/>
  <c r="D71" i="37"/>
</calcChain>
</file>

<file path=xl/sharedStrings.xml><?xml version="1.0" encoding="utf-8"?>
<sst xmlns="http://schemas.openxmlformats.org/spreadsheetml/2006/main" count="2120" uniqueCount="1281">
  <si>
    <t>Tabulka 1   Rozvaha (bilance)</t>
  </si>
  <si>
    <r>
      <t xml:space="preserve"> Příloha č.1 k vyhlášce č. </t>
    </r>
    <r>
      <rPr>
        <b/>
        <sz val="9"/>
        <rFont val="Calibri"/>
        <family val="2"/>
        <charset val="238"/>
      </rPr>
      <t>504/2002 Sb.</t>
    </r>
    <r>
      <rPr>
        <sz val="9"/>
        <rFont val="Calibri"/>
        <family val="2"/>
        <charset val="238"/>
      </rPr>
      <t xml:space="preserve"> ve znění pozdějších předpisů</t>
    </r>
  </si>
  <si>
    <r>
      <t>Jednotlivé položky se vykazují v tis. Kč (</t>
    </r>
    <r>
      <rPr>
        <sz val="10"/>
        <rFont val="Calibri"/>
        <family val="2"/>
        <charset val="238"/>
      </rPr>
      <t>§4, odst.3</t>
    </r>
    <r>
      <rPr>
        <b/>
        <sz val="10"/>
        <rFont val="Calibri"/>
        <family val="2"/>
        <charset val="238"/>
      </rPr>
      <t>)</t>
    </r>
  </si>
  <si>
    <t>AKTIVA</t>
  </si>
  <si>
    <t>sl. 1</t>
  </si>
  <si>
    <t>sl. 2</t>
  </si>
  <si>
    <t>ř.2+10+21+28</t>
  </si>
  <si>
    <t>0001</t>
  </si>
  <si>
    <t xml:space="preserve">   I. Dlouhodobý nehmotný majetek celkem             </t>
  </si>
  <si>
    <t>ř.3 až 9</t>
  </si>
  <si>
    <t>0002</t>
  </si>
  <si>
    <t>012</t>
  </si>
  <si>
    <t>0003</t>
  </si>
  <si>
    <t>013</t>
  </si>
  <si>
    <t>0004</t>
  </si>
  <si>
    <t>014</t>
  </si>
  <si>
    <t>0005</t>
  </si>
  <si>
    <t>018</t>
  </si>
  <si>
    <t>0006</t>
  </si>
  <si>
    <t>019</t>
  </si>
  <si>
    <t>0007</t>
  </si>
  <si>
    <t>041</t>
  </si>
  <si>
    <t>0008</t>
  </si>
  <si>
    <t>051</t>
  </si>
  <si>
    <t>0009</t>
  </si>
  <si>
    <t xml:space="preserve">    II. Dlouhodobý hmotný majetek celkem            </t>
  </si>
  <si>
    <t>ř.11 až 20</t>
  </si>
  <si>
    <t>0010</t>
  </si>
  <si>
    <t>031</t>
  </si>
  <si>
    <t>0011</t>
  </si>
  <si>
    <t>032</t>
  </si>
  <si>
    <t>0012</t>
  </si>
  <si>
    <t>021</t>
  </si>
  <si>
    <t>0013</t>
  </si>
  <si>
    <t>022</t>
  </si>
  <si>
    <t>0014</t>
  </si>
  <si>
    <t>025</t>
  </si>
  <si>
    <t>0015</t>
  </si>
  <si>
    <t>026</t>
  </si>
  <si>
    <t>0016</t>
  </si>
  <si>
    <t>028</t>
  </si>
  <si>
    <t>0017</t>
  </si>
  <si>
    <t>029</t>
  </si>
  <si>
    <t>0018</t>
  </si>
  <si>
    <t>042</t>
  </si>
  <si>
    <t>0019</t>
  </si>
  <si>
    <t>052</t>
  </si>
  <si>
    <t>0020</t>
  </si>
  <si>
    <t xml:space="preserve">    III. Dlouhodobý finanční majetek celkem            </t>
  </si>
  <si>
    <t>ř.22 až 27</t>
  </si>
  <si>
    <t>0021</t>
  </si>
  <si>
    <t>061</t>
  </si>
  <si>
    <t>0022</t>
  </si>
  <si>
    <t>062</t>
  </si>
  <si>
    <t>0023</t>
  </si>
  <si>
    <t>063</t>
  </si>
  <si>
    <t>0024</t>
  </si>
  <si>
    <t>066</t>
  </si>
  <si>
    <t>0025</t>
  </si>
  <si>
    <t>067</t>
  </si>
  <si>
    <t>0026</t>
  </si>
  <si>
    <t>069</t>
  </si>
  <si>
    <t>0027</t>
  </si>
  <si>
    <t xml:space="preserve">    IV. Oprávky k dlouhodobému majetku celkem    </t>
  </si>
  <si>
    <t>ř.29 až 39</t>
  </si>
  <si>
    <t>0028</t>
  </si>
  <si>
    <t>072</t>
  </si>
  <si>
    <t>0029</t>
  </si>
  <si>
    <t>073</t>
  </si>
  <si>
    <t>0030</t>
  </si>
  <si>
    <t>074</t>
  </si>
  <si>
    <t>0031</t>
  </si>
  <si>
    <t>078</t>
  </si>
  <si>
    <t>0032</t>
  </si>
  <si>
    <t>079</t>
  </si>
  <si>
    <t>0033</t>
  </si>
  <si>
    <t>081</t>
  </si>
  <si>
    <t>0034</t>
  </si>
  <si>
    <t>082</t>
  </si>
  <si>
    <t>0035</t>
  </si>
  <si>
    <t>085</t>
  </si>
  <si>
    <t>0036</t>
  </si>
  <si>
    <t>086</t>
  </si>
  <si>
    <t>0037</t>
  </si>
  <si>
    <t>088</t>
  </si>
  <si>
    <t>0038</t>
  </si>
  <si>
    <t>089</t>
  </si>
  <si>
    <t>0039</t>
  </si>
  <si>
    <t xml:space="preserve">B. Krátkodobý majetek celkem                    </t>
  </si>
  <si>
    <t>ř.41+51+71+79</t>
  </si>
  <si>
    <t>0040</t>
  </si>
  <si>
    <t xml:space="preserve">    I. Zásoby celkem                                          </t>
  </si>
  <si>
    <t>ř.42 až 50</t>
  </si>
  <si>
    <t>0041</t>
  </si>
  <si>
    <t>112</t>
  </si>
  <si>
    <t>0042</t>
  </si>
  <si>
    <t>119</t>
  </si>
  <si>
    <t>0043</t>
  </si>
  <si>
    <t>121</t>
  </si>
  <si>
    <t>0044</t>
  </si>
  <si>
    <t>122</t>
  </si>
  <si>
    <t>0045</t>
  </si>
  <si>
    <t>123</t>
  </si>
  <si>
    <t>0046</t>
  </si>
  <si>
    <t>124</t>
  </si>
  <si>
    <t>0047</t>
  </si>
  <si>
    <t>132</t>
  </si>
  <si>
    <t>0048</t>
  </si>
  <si>
    <t>139</t>
  </si>
  <si>
    <t>0049</t>
  </si>
  <si>
    <t>z 314</t>
  </si>
  <si>
    <t>0050</t>
  </si>
  <si>
    <t xml:space="preserve">   II. Pohledávky celkem                                       </t>
  </si>
  <si>
    <t>ř.52 až70</t>
  </si>
  <si>
    <t>0051</t>
  </si>
  <si>
    <t>311</t>
  </si>
  <si>
    <t>0052</t>
  </si>
  <si>
    <t>312</t>
  </si>
  <si>
    <t>0053</t>
  </si>
  <si>
    <t>313</t>
  </si>
  <si>
    <t>0054</t>
  </si>
  <si>
    <t>0055</t>
  </si>
  <si>
    <t>315</t>
  </si>
  <si>
    <t>0056</t>
  </si>
  <si>
    <t>335</t>
  </si>
  <si>
    <t>0057</t>
  </si>
  <si>
    <t>336</t>
  </si>
  <si>
    <t>0058</t>
  </si>
  <si>
    <t>341</t>
  </si>
  <si>
    <t>0059</t>
  </si>
  <si>
    <t>342</t>
  </si>
  <si>
    <t>0060</t>
  </si>
  <si>
    <t>343</t>
  </si>
  <si>
    <t>0061</t>
  </si>
  <si>
    <t>345</t>
  </si>
  <si>
    <t>0062</t>
  </si>
  <si>
    <t>346</t>
  </si>
  <si>
    <t>0063</t>
  </si>
  <si>
    <t>348</t>
  </si>
  <si>
    <t>0064</t>
  </si>
  <si>
    <t>358</t>
  </si>
  <si>
    <t>0065</t>
  </si>
  <si>
    <t>373</t>
  </si>
  <si>
    <t>0066</t>
  </si>
  <si>
    <t>375</t>
  </si>
  <si>
    <t>0067</t>
  </si>
  <si>
    <t>378</t>
  </si>
  <si>
    <t>0068</t>
  </si>
  <si>
    <t>388</t>
  </si>
  <si>
    <t>0069</t>
  </si>
  <si>
    <t>391</t>
  </si>
  <si>
    <t>0070</t>
  </si>
  <si>
    <t xml:space="preserve">   III. Krátkodobý finanční majetek celkem             </t>
  </si>
  <si>
    <t>ř.72 až 78</t>
  </si>
  <si>
    <t>0071</t>
  </si>
  <si>
    <t>211</t>
  </si>
  <si>
    <t>0072</t>
  </si>
  <si>
    <t>213</t>
  </si>
  <si>
    <t>0073</t>
  </si>
  <si>
    <t>221</t>
  </si>
  <si>
    <t>0074</t>
  </si>
  <si>
    <t>251</t>
  </si>
  <si>
    <t>0075</t>
  </si>
  <si>
    <t>253</t>
  </si>
  <si>
    <t>0076</t>
  </si>
  <si>
    <t>256</t>
  </si>
  <si>
    <t>0077</t>
  </si>
  <si>
    <t>261</t>
  </si>
  <si>
    <t>0078</t>
  </si>
  <si>
    <t xml:space="preserve">    IV. Jiná aktiva celkem                                    </t>
  </si>
  <si>
    <t>ř.80 až 81</t>
  </si>
  <si>
    <t>0079</t>
  </si>
  <si>
    <t>381</t>
  </si>
  <si>
    <t>0080</t>
  </si>
  <si>
    <t>385</t>
  </si>
  <si>
    <t>0081</t>
  </si>
  <si>
    <t xml:space="preserve">Aktiva celkem                                                        </t>
  </si>
  <si>
    <t>ř. 1+40</t>
  </si>
  <si>
    <t>0082</t>
  </si>
  <si>
    <t xml:space="preserve">PASIVA  </t>
  </si>
  <si>
    <t xml:space="preserve"> </t>
  </si>
  <si>
    <t>sl.  3</t>
  </si>
  <si>
    <t>sl. 4</t>
  </si>
  <si>
    <t xml:space="preserve">A. Vlastní zdroje celkem                                       </t>
  </si>
  <si>
    <t>ř.84+88</t>
  </si>
  <si>
    <t>0083</t>
  </si>
  <si>
    <t xml:space="preserve">     I. Jmění celkem                                          </t>
  </si>
  <si>
    <t>ř.85 až 87</t>
  </si>
  <si>
    <t>0084</t>
  </si>
  <si>
    <t>901</t>
  </si>
  <si>
    <t>0085</t>
  </si>
  <si>
    <t>911</t>
  </si>
  <si>
    <t>0086</t>
  </si>
  <si>
    <t>921</t>
  </si>
  <si>
    <t>0087</t>
  </si>
  <si>
    <t xml:space="preserve">     II. Výsledek hospodaření celkem</t>
  </si>
  <si>
    <t>ř.89 až 91</t>
  </si>
  <si>
    <t>0088</t>
  </si>
  <si>
    <t>963</t>
  </si>
  <si>
    <t>0089</t>
  </si>
  <si>
    <t>931</t>
  </si>
  <si>
    <t>0090</t>
  </si>
  <si>
    <t>932</t>
  </si>
  <si>
    <t>0091</t>
  </si>
  <si>
    <t xml:space="preserve">B. Cizí zdroje celkem                              </t>
  </si>
  <si>
    <t>ř.93+95+103+127</t>
  </si>
  <si>
    <t>0092</t>
  </si>
  <si>
    <t xml:space="preserve">     I. Rezervy celkem                                                </t>
  </si>
  <si>
    <t>ř.94</t>
  </si>
  <si>
    <t>0093</t>
  </si>
  <si>
    <t>941</t>
  </si>
  <si>
    <t>0094</t>
  </si>
  <si>
    <t xml:space="preserve">     II. Dlouhodobé závazky celkem                   </t>
  </si>
  <si>
    <t>ř.96 až 102</t>
  </si>
  <si>
    <t>0095</t>
  </si>
  <si>
    <t>951</t>
  </si>
  <si>
    <t>0096</t>
  </si>
  <si>
    <t>953</t>
  </si>
  <si>
    <t>0097</t>
  </si>
  <si>
    <t>954</t>
  </si>
  <si>
    <t>0098</t>
  </si>
  <si>
    <t>955</t>
  </si>
  <si>
    <t>0099</t>
  </si>
  <si>
    <t>958</t>
  </si>
  <si>
    <t>0100</t>
  </si>
  <si>
    <t>z389</t>
  </si>
  <si>
    <t>0101</t>
  </si>
  <si>
    <t>959</t>
  </si>
  <si>
    <t>0102</t>
  </si>
  <si>
    <t xml:space="preserve">    III. Krátkodobé závazky celkem                   </t>
  </si>
  <si>
    <t>ř.104 až 126</t>
  </si>
  <si>
    <t>0103</t>
  </si>
  <si>
    <t>321</t>
  </si>
  <si>
    <t>0104</t>
  </si>
  <si>
    <t>322</t>
  </si>
  <si>
    <t>0105</t>
  </si>
  <si>
    <t>324</t>
  </si>
  <si>
    <t>0106</t>
  </si>
  <si>
    <t>325</t>
  </si>
  <si>
    <t>0107</t>
  </si>
  <si>
    <t>331</t>
  </si>
  <si>
    <t>0108</t>
  </si>
  <si>
    <t>333</t>
  </si>
  <si>
    <t>0109</t>
  </si>
  <si>
    <t>0110</t>
  </si>
  <si>
    <t>0111</t>
  </si>
  <si>
    <t>0112</t>
  </si>
  <si>
    <t>0113</t>
  </si>
  <si>
    <t>0114</t>
  </si>
  <si>
    <t>0115</t>
  </si>
  <si>
    <t>0116</t>
  </si>
  <si>
    <t>367</t>
  </si>
  <si>
    <t>0117</t>
  </si>
  <si>
    <t>368</t>
  </si>
  <si>
    <t>0118</t>
  </si>
  <si>
    <t>0119</t>
  </si>
  <si>
    <t>379</t>
  </si>
  <si>
    <t>0120</t>
  </si>
  <si>
    <t>231</t>
  </si>
  <si>
    <t>0121</t>
  </si>
  <si>
    <t>232</t>
  </si>
  <si>
    <t>0122</t>
  </si>
  <si>
    <t>241</t>
  </si>
  <si>
    <t>0123</t>
  </si>
  <si>
    <t>255</t>
  </si>
  <si>
    <t>0124</t>
  </si>
  <si>
    <t>0125</t>
  </si>
  <si>
    <t>249</t>
  </si>
  <si>
    <t>0126</t>
  </si>
  <si>
    <t xml:space="preserve">    IV. Jiná pasiva celkem                                </t>
  </si>
  <si>
    <t>ř.128 až 129</t>
  </si>
  <si>
    <t>0127</t>
  </si>
  <si>
    <t>383</t>
  </si>
  <si>
    <t>0128</t>
  </si>
  <si>
    <t>384</t>
  </si>
  <si>
    <t>0129</t>
  </si>
  <si>
    <t xml:space="preserve">Pasiva celkem                                                    </t>
  </si>
  <si>
    <t>ř.83+92</t>
  </si>
  <si>
    <t>0130</t>
  </si>
  <si>
    <t>Poznámky</t>
  </si>
  <si>
    <t>Tabulka 2   Výkaz zisku a ztráty</t>
  </si>
  <si>
    <r>
      <t xml:space="preserve">Výkaz zisku a ztráty </t>
    </r>
    <r>
      <rPr>
        <sz val="8"/>
        <rFont val="Calibri"/>
        <family val="2"/>
        <charset val="238"/>
      </rPr>
      <t>(1)</t>
    </r>
  </si>
  <si>
    <r>
      <t xml:space="preserve"> Příloha č.2 k vyhlášce č. </t>
    </r>
    <r>
      <rPr>
        <b/>
        <sz val="9"/>
        <rFont val="Calibri"/>
        <family val="2"/>
        <charset val="238"/>
      </rPr>
      <t>504/2002 Sb.</t>
    </r>
    <r>
      <rPr>
        <sz val="9"/>
        <rFont val="Calibri"/>
        <family val="2"/>
        <charset val="238"/>
      </rPr>
      <t xml:space="preserve"> ve znění pozdějších předpisů</t>
    </r>
  </si>
  <si>
    <r>
      <t xml:space="preserve"> Jednotlivé položky se vykazují v tis. Kč (</t>
    </r>
    <r>
      <rPr>
        <sz val="10"/>
        <rFont val="Calibri"/>
        <family val="2"/>
        <charset val="238"/>
      </rPr>
      <t>§4, odst.3</t>
    </r>
    <r>
      <rPr>
        <b/>
        <sz val="10"/>
        <rFont val="Calibri"/>
        <family val="2"/>
        <charset val="238"/>
      </rPr>
      <t>)</t>
    </r>
  </si>
  <si>
    <t>A. Náklady</t>
  </si>
  <si>
    <t>sl.2</t>
  </si>
  <si>
    <t xml:space="preserve">     I. Spotřebované nákupy a nakupované služby</t>
  </si>
  <si>
    <t>ř.2 až 7</t>
  </si>
  <si>
    <t>501,502,503</t>
  </si>
  <si>
    <t xml:space="preserve">     II.Změny stavu zásob vlastní činnosti a aktivace</t>
  </si>
  <si>
    <t>ř.9 až 11</t>
  </si>
  <si>
    <t xml:space="preserve">     III.Osobní náklady </t>
  </si>
  <si>
    <t>ř.13 až 17</t>
  </si>
  <si>
    <t xml:space="preserve">    IV.Daně a poplatky </t>
  </si>
  <si>
    <t xml:space="preserve">ř.19 </t>
  </si>
  <si>
    <t xml:space="preserve">    V.Ostatní náklady </t>
  </si>
  <si>
    <t>ř.21 až 27</t>
  </si>
  <si>
    <t xml:space="preserve">     VI.Odpisy, prodaný majetek, tvorba rezerv a opravných položek </t>
  </si>
  <si>
    <t>ř.29 až 33</t>
  </si>
  <si>
    <t>556,558,559</t>
  </si>
  <si>
    <t xml:space="preserve">     VII.Poskytnuté příspěvky celkem</t>
  </si>
  <si>
    <t>ř.35</t>
  </si>
  <si>
    <t xml:space="preserve">     VIII.Daň z příjmů celkem</t>
  </si>
  <si>
    <t>ř.37</t>
  </si>
  <si>
    <t>Náklady celkem</t>
  </si>
  <si>
    <t>ř.1+8+12+18+20+ 28+34</t>
  </si>
  <si>
    <t>B. Výnosy</t>
  </si>
  <si>
    <t xml:space="preserve">        I.Provozní dotace</t>
  </si>
  <si>
    <t xml:space="preserve">ř.41 </t>
  </si>
  <si>
    <t xml:space="preserve">      II.Přijaté příspěvky </t>
  </si>
  <si>
    <t>ř.43 až 45</t>
  </si>
  <si>
    <t xml:space="preserve">        III.Tržby za vlastní výkony a za zboží celkem</t>
  </si>
  <si>
    <t>601,602,604</t>
  </si>
  <si>
    <t xml:space="preserve">        IV.Ostatní výnosy celkem</t>
  </si>
  <si>
    <t>ř.48 až 53</t>
  </si>
  <si>
    <t xml:space="preserve">       V.Tržby z prodeje majetku</t>
  </si>
  <si>
    <t>ř.55 až 59</t>
  </si>
  <si>
    <t>Výnosy celkem</t>
  </si>
  <si>
    <t xml:space="preserve">ř.40+42+46+47+54 </t>
  </si>
  <si>
    <t>C. Výsledek hospodaření před zdaněním</t>
  </si>
  <si>
    <t>ř.60 - 38</t>
  </si>
  <si>
    <t>D. Výsledek hospodaření po zdanění</t>
  </si>
  <si>
    <t>ř.61 - 36</t>
  </si>
  <si>
    <t>hlavní + hospodářská činnost</t>
  </si>
  <si>
    <t xml:space="preserve"> Výsledek hospodaření před zdaněním celkem</t>
  </si>
  <si>
    <t>ř.61/sl.1+61/sl.2</t>
  </si>
  <si>
    <t xml:space="preserve"> Výsledek hospodaření po zdanění celkem</t>
  </si>
  <si>
    <t>ř.62/sl.1+62/sl.2</t>
  </si>
  <si>
    <t>Kontrolní vazba</t>
  </si>
  <si>
    <t>Tabulka 2   Výkaz zisku a ztráty (KMZ)</t>
  </si>
  <si>
    <t>Tabulka 2   Výkaz zisku a ztráty (bez KMZ)</t>
  </si>
  <si>
    <t>Tabulka 3   Hospodářský výsledek (HV) - výsledek hospodaření za rok 2023</t>
  </si>
  <si>
    <t>(tis. Kč)</t>
  </si>
  <si>
    <t>Celoškolská střediska</t>
  </si>
  <si>
    <t xml:space="preserve">CEBIA - Tech </t>
  </si>
  <si>
    <t>Centrum polymerních systémů</t>
  </si>
  <si>
    <t>Fakulta technologická</t>
  </si>
  <si>
    <t>Fakulta logistiky a krizového řízení</t>
  </si>
  <si>
    <t>Fakulta aplikované informatiky</t>
  </si>
  <si>
    <t>Fakulta multimediálních komunikací</t>
  </si>
  <si>
    <t>Fakulta managementu a ekonomiky</t>
  </si>
  <si>
    <t>Fakulta humanitních studií</t>
  </si>
  <si>
    <t>Univerzitní institut</t>
  </si>
  <si>
    <t>Koleje a menza</t>
  </si>
  <si>
    <t>Knihovna UTB</t>
  </si>
  <si>
    <t>Rektorát</t>
  </si>
  <si>
    <t>Tabulka 4   Přehled o peněžních tocích (výkaz cash flow) - UTB ve Zlíně za rok 2023</t>
  </si>
  <si>
    <t>Struktura celkového Cash flow</t>
  </si>
  <si>
    <t>Řádek</t>
  </si>
  <si>
    <t>Minulé období</t>
  </si>
  <si>
    <t>Běžné období</t>
  </si>
  <si>
    <t>Rozdíl</t>
  </si>
  <si>
    <t>Vliv na CF</t>
  </si>
  <si>
    <t>Odpisy dlouhodobého majetku</t>
  </si>
  <si>
    <t>Rezervy řízené předpisy</t>
  </si>
  <si>
    <t>Přechodné účty pasivní</t>
  </si>
  <si>
    <t xml:space="preserve">     Výdaje příštích období</t>
  </si>
  <si>
    <t xml:space="preserve">     Výnosy příštích období</t>
  </si>
  <si>
    <t xml:space="preserve">     Dohadné účty pasivní</t>
  </si>
  <si>
    <t>Přechodné účty aktivní</t>
  </si>
  <si>
    <t xml:space="preserve">     Náklady příštích období</t>
  </si>
  <si>
    <t xml:space="preserve">     Příjmy příštích období</t>
  </si>
  <si>
    <t xml:space="preserve">     Dohadné účty aktivní</t>
  </si>
  <si>
    <t>Pohledávky celkem</t>
  </si>
  <si>
    <t xml:space="preserve">     Z obchodního styku</t>
  </si>
  <si>
    <t xml:space="preserve">     Za účastníky sdružení</t>
  </si>
  <si>
    <t xml:space="preserve">     Za institucemi soc. zabez. a veř. zdravotního pojištění</t>
  </si>
  <si>
    <t xml:space="preserve">     Daň z příjmů</t>
  </si>
  <si>
    <t xml:space="preserve">     Ostatní přímé daně</t>
  </si>
  <si>
    <t xml:space="preserve">     Daň z přidané hodnoty</t>
  </si>
  <si>
    <t xml:space="preserve">     Ze vztahu k státnímu rozpočtu</t>
  </si>
  <si>
    <t xml:space="preserve">     Ze vztahu k rozpočtu orgánů ÚSC</t>
  </si>
  <si>
    <t xml:space="preserve">     Poskytnuté provozní zálohy</t>
  </si>
  <si>
    <t xml:space="preserve">     Ostatní pohledávky</t>
  </si>
  <si>
    <t xml:space="preserve">     Za zaměstnanci</t>
  </si>
  <si>
    <t xml:space="preserve">     Z vydaných dluhopisů a jiné pohled.</t>
  </si>
  <si>
    <t xml:space="preserve">     Opravná položka k pohledávkám</t>
  </si>
  <si>
    <t>Ceniny</t>
  </si>
  <si>
    <t>Majetkové cenné papíry k obchodování</t>
  </si>
  <si>
    <t>Dluhové cenné papíry k obchodování a vlastní dluhopisy</t>
  </si>
  <si>
    <t>Ostatní cenné papíry a pořizovaný krátk. finanční majetek</t>
  </si>
  <si>
    <t>Zásoby celkem</t>
  </si>
  <si>
    <t xml:space="preserve">     Materiál na skladě a na cestě</t>
  </si>
  <si>
    <t xml:space="preserve">     Nedokončená výroba a polotovary vl. výroby</t>
  </si>
  <si>
    <t xml:space="preserve">     Výrobky</t>
  </si>
  <si>
    <t xml:space="preserve">     Zvířata</t>
  </si>
  <si>
    <t xml:space="preserve">     Zboží na skladě a na cestě</t>
  </si>
  <si>
    <t xml:space="preserve">     Poskytnuté zálohy na zásoby</t>
  </si>
  <si>
    <t>Krátkodobé závazky celkem</t>
  </si>
  <si>
    <t xml:space="preserve">     Dodavatelé</t>
  </si>
  <si>
    <t xml:space="preserve">     Směnky k úhradě</t>
  </si>
  <si>
    <t xml:space="preserve">     Přijaté zálohy</t>
  </si>
  <si>
    <t xml:space="preserve">     Ostatní závazky</t>
  </si>
  <si>
    <t xml:space="preserve">     Zaměstnanci</t>
  </si>
  <si>
    <t xml:space="preserve">     Ostatní závazky vůči zaměstnancům</t>
  </si>
  <si>
    <t xml:space="preserve">     K institucím soc. zabez. a veř. zdravotního pojištění</t>
  </si>
  <si>
    <t xml:space="preserve">     Ostatní daně a poplatky</t>
  </si>
  <si>
    <t xml:space="preserve">     K účastníkům sdružení</t>
  </si>
  <si>
    <t xml:space="preserve">     Jiné závazky</t>
  </si>
  <si>
    <t>Krátkodobé bankovní úvěry</t>
  </si>
  <si>
    <t>Přijaté finanční výpomoci</t>
  </si>
  <si>
    <t>Cash flow provozní</t>
  </si>
  <si>
    <t>Dlouhodobý nehmotný majetek celkem</t>
  </si>
  <si>
    <t xml:space="preserve">     Nehmotné výsledky výzkumu a vývoje</t>
  </si>
  <si>
    <t xml:space="preserve">     Software</t>
  </si>
  <si>
    <t xml:space="preserve">     Ocenitelná práva</t>
  </si>
  <si>
    <t xml:space="preserve">     Drobný dlouhodobý nehmotný majetek</t>
  </si>
  <si>
    <t xml:space="preserve">     Ostatní dlouhodobý nehmotný majetek</t>
  </si>
  <si>
    <t xml:space="preserve">     Nedokončený dlouhodobý nehmotný majetek</t>
  </si>
  <si>
    <t xml:space="preserve">     Poskytnuté zálohy na dlouhodobý nehmotný majetek</t>
  </si>
  <si>
    <t>Oprávky celkem</t>
  </si>
  <si>
    <t xml:space="preserve">     K nehmotným výsledkům výzkumu a vývoje</t>
  </si>
  <si>
    <t xml:space="preserve">     K softwaru</t>
  </si>
  <si>
    <t xml:space="preserve">     K ocenitelným právům</t>
  </si>
  <si>
    <t xml:space="preserve">     K drobnému dlouhodobému nehmotnému majetku</t>
  </si>
  <si>
    <t xml:space="preserve">     K ostatnímu dlouhodobému nehmotnému majetku</t>
  </si>
  <si>
    <t>Dlouhodobý hmotný majetek celkem</t>
  </si>
  <si>
    <t xml:space="preserve">     Pozemky</t>
  </si>
  <si>
    <t xml:space="preserve">     Umělecká díla, předměty a sbírky</t>
  </si>
  <si>
    <t xml:space="preserve">     Stavby</t>
  </si>
  <si>
    <t xml:space="preserve">     Samostatné movité věci a soubory movitých věcí</t>
  </si>
  <si>
    <t xml:space="preserve">     Pěstitelské celky trvalých porostů</t>
  </si>
  <si>
    <t xml:space="preserve">     Základní stádo a tažná zvířata</t>
  </si>
  <si>
    <t xml:space="preserve">     Drobný dlouhodobý hmotný majetek</t>
  </si>
  <si>
    <t xml:space="preserve">     Ostatní dlouhodobý hmotný majetek</t>
  </si>
  <si>
    <t xml:space="preserve">     Nedokončený dlouhodobý hmotný majetek</t>
  </si>
  <si>
    <t xml:space="preserve">     Poskytnuté zálohy na dlouhodobý hmotný majetek</t>
  </si>
  <si>
    <t xml:space="preserve">     Ke stavbám</t>
  </si>
  <si>
    <t xml:space="preserve">     K samostatným movitým věcem a souborům mov. věcí</t>
  </si>
  <si>
    <t xml:space="preserve">     K pěstitelským celkům trvalých porostů</t>
  </si>
  <si>
    <t xml:space="preserve">     K základnímu stádu a tažným zvířatům</t>
  </si>
  <si>
    <t xml:space="preserve">     K drobnému dlouhodobému hmotnému majetku</t>
  </si>
  <si>
    <t xml:space="preserve">     K ostatnímu dlouhodobému hmotnému majetku</t>
  </si>
  <si>
    <t>Korekce vyloučením odpisů</t>
  </si>
  <si>
    <t>Dlouhodobý finanční majetek celkem</t>
  </si>
  <si>
    <t xml:space="preserve">     Podíly v ovládaných a řízených osobách</t>
  </si>
  <si>
    <t xml:space="preserve">     Podíly v osobách pod podstatným vlivem</t>
  </si>
  <si>
    <t xml:space="preserve">     Ostatní dlouhodobé cenné papíry a vklady</t>
  </si>
  <si>
    <t xml:space="preserve">     Půjčky organizačním složkám</t>
  </si>
  <si>
    <t xml:space="preserve">     Ostatní dlouhodobý finanční majetek</t>
  </si>
  <si>
    <t>Cash flow z investiční činnosti</t>
  </si>
  <si>
    <t>Dlouhodobé závazky celkem</t>
  </si>
  <si>
    <t xml:space="preserve">     Vydané dluhopisy</t>
  </si>
  <si>
    <t xml:space="preserve">     Závazky z pronájmu</t>
  </si>
  <si>
    <t xml:space="preserve">     Přijaté dlouhodobé zálohy</t>
  </si>
  <si>
    <t xml:space="preserve">     Dlouhodobé směnky k úhradě</t>
  </si>
  <si>
    <t xml:space="preserve">     Ostatní dlouhodobé závazky</t>
  </si>
  <si>
    <t>Dlouhodobé bankovní úvěry</t>
  </si>
  <si>
    <t>Vlastní jmění</t>
  </si>
  <si>
    <t>Fondy</t>
  </si>
  <si>
    <t>Oceňovací rozdíly z přecenění finančního majetku a závazků</t>
  </si>
  <si>
    <t>Nerozděl. zisk, neuhrazená ztráta minulých let</t>
  </si>
  <si>
    <t>Výsledek hospodaření ve schvalovacím řízení</t>
  </si>
  <si>
    <t>Korekce snížením disponibilního zisku běžného roku</t>
  </si>
  <si>
    <t>Cash flow z finanční činnosti</t>
  </si>
  <si>
    <t>Název údaje</t>
  </si>
  <si>
    <t>č.ř.</t>
  </si>
  <si>
    <t>I. Běžné prostředky</t>
  </si>
  <si>
    <t>II. Kapitálové prostředky</t>
  </si>
  <si>
    <t>III. Celkem</t>
  </si>
  <si>
    <t>použito</t>
  </si>
  <si>
    <t>poskytnuto</t>
  </si>
  <si>
    <r>
      <t xml:space="preserve">Prostředky z veřejných zdrojů (dotace a příspěvky) národní i zahraniční  </t>
    </r>
    <r>
      <rPr>
        <b/>
        <sz val="8"/>
        <rFont val="Calibri"/>
        <family val="2"/>
        <charset val="238"/>
      </rPr>
      <t>(ř.2+ř.27)</t>
    </r>
  </si>
  <si>
    <r>
      <t xml:space="preserve"> v tom: </t>
    </r>
    <r>
      <rPr>
        <b/>
        <sz val="10"/>
        <rFont val="Calibri"/>
        <family val="2"/>
        <charset val="238"/>
      </rPr>
      <t xml:space="preserve">1. prostředky plynoucí přes (z) veřejné rozpočty ČR   </t>
    </r>
    <r>
      <rPr>
        <b/>
        <sz val="8"/>
        <rFont val="Calibri"/>
        <family val="2"/>
        <charset val="238"/>
      </rPr>
      <t>(ř.3+ř.13+ř.20)</t>
    </r>
  </si>
  <si>
    <t>v tom:</t>
  </si>
  <si>
    <r>
      <t xml:space="preserve">získané přes kapitolu MŠMT  </t>
    </r>
    <r>
      <rPr>
        <sz val="8"/>
        <rFont val="Calibri"/>
        <family val="2"/>
        <charset val="238"/>
      </rPr>
      <t>(ř.4+ř.7)</t>
    </r>
  </si>
  <si>
    <t xml:space="preserve">v tom: </t>
  </si>
  <si>
    <r>
      <t xml:space="preserve">dotace na programy strukturálních fondů </t>
    </r>
    <r>
      <rPr>
        <sz val="8"/>
        <rFont val="Calibri"/>
        <family val="2"/>
        <charset val="238"/>
      </rPr>
      <t xml:space="preserve">(3) </t>
    </r>
    <r>
      <rPr>
        <sz val="8"/>
        <rFont val="Calibri"/>
        <family val="2"/>
        <charset val="238"/>
      </rPr>
      <t xml:space="preserve"> (ř.5+ř.6)</t>
    </r>
  </si>
  <si>
    <t>dotace spojené se vzdělávací činností</t>
  </si>
  <si>
    <t>dotace na VaV</t>
  </si>
  <si>
    <r>
      <t xml:space="preserve">dotace ostatní  </t>
    </r>
    <r>
      <rPr>
        <sz val="8"/>
        <rFont val="Calibri"/>
        <family val="2"/>
        <charset val="238"/>
      </rPr>
      <t>(ř.8+ř.12)</t>
    </r>
  </si>
  <si>
    <r>
      <t xml:space="preserve">dotace spojené se vzdělávací činností  </t>
    </r>
    <r>
      <rPr>
        <sz val="8"/>
        <rFont val="Calibri"/>
        <family val="2"/>
        <charset val="238"/>
      </rPr>
      <t>(ř.9+ř.10+ř.11)</t>
    </r>
  </si>
  <si>
    <t xml:space="preserve">       příspěvek</t>
  </si>
  <si>
    <t xml:space="preserve">       dotace spojené s programy reprodukce majetku</t>
  </si>
  <si>
    <t xml:space="preserve">       ostatní dotace</t>
  </si>
  <si>
    <r>
      <t xml:space="preserve">získané přes ostatní kapitoly státního rozpočtu  </t>
    </r>
    <r>
      <rPr>
        <sz val="8"/>
        <rFont val="Calibri"/>
        <family val="2"/>
        <charset val="238"/>
      </rPr>
      <t>(ř.14+ř.17)</t>
    </r>
  </si>
  <si>
    <r>
      <t xml:space="preserve">dotace na operační programy EU  </t>
    </r>
    <r>
      <rPr>
        <sz val="8"/>
        <rFont val="Calibri"/>
        <family val="2"/>
        <charset val="238"/>
      </rPr>
      <t>(ř.15+ř.16)</t>
    </r>
  </si>
  <si>
    <r>
      <t xml:space="preserve">dotace ostatní  </t>
    </r>
    <r>
      <rPr>
        <sz val="8"/>
        <rFont val="Calibri"/>
        <family val="2"/>
        <charset val="238"/>
      </rPr>
      <t>(ř.18+ř.19)</t>
    </r>
  </si>
  <si>
    <r>
      <t xml:space="preserve">získané přes územní rozpočty  </t>
    </r>
    <r>
      <rPr>
        <sz val="8"/>
        <rFont val="Calibri"/>
        <family val="2"/>
        <charset val="238"/>
      </rPr>
      <t>(ř.21+ř.24)</t>
    </r>
  </si>
  <si>
    <r>
      <t xml:space="preserve">dotace na operační programy EU  </t>
    </r>
    <r>
      <rPr>
        <sz val="8"/>
        <rFont val="Calibri"/>
        <family val="2"/>
        <charset val="238"/>
      </rPr>
      <t>(ř.22+ř.23)</t>
    </r>
  </si>
  <si>
    <r>
      <t xml:space="preserve">dotace ostatní  </t>
    </r>
    <r>
      <rPr>
        <sz val="8"/>
        <rFont val="Calibri"/>
        <family val="2"/>
        <charset val="238"/>
      </rPr>
      <t>(ř.25+ř.26)</t>
    </r>
  </si>
  <si>
    <r>
      <t xml:space="preserve">v tom: </t>
    </r>
    <r>
      <rPr>
        <b/>
        <sz val="10"/>
        <rFont val="Calibri"/>
        <family val="2"/>
        <charset val="238"/>
      </rPr>
      <t xml:space="preserve">2. veřejné prostředky ze zahraničí </t>
    </r>
    <r>
      <rPr>
        <sz val="10"/>
        <rFont val="Calibri"/>
        <family val="2"/>
        <charset val="238"/>
      </rPr>
      <t xml:space="preserve">(získané přímo VVŠ)  </t>
    </r>
    <r>
      <rPr>
        <sz val="8"/>
        <rFont val="Calibri"/>
        <family val="2"/>
        <charset val="238"/>
      </rPr>
      <t>(ř.28+ř.29)</t>
    </r>
  </si>
  <si>
    <t>v tom</t>
  </si>
  <si>
    <t>získané přes kapitolu MŠMT</t>
  </si>
  <si>
    <r>
      <t xml:space="preserve">dotace spojené se vzdělávací činností  </t>
    </r>
    <r>
      <rPr>
        <sz val="8"/>
        <rFont val="Calibri"/>
        <family val="2"/>
        <charset val="238"/>
      </rPr>
      <t>(ř.32+ř.33+ř.34+ř.35)</t>
    </r>
  </si>
  <si>
    <r>
      <t xml:space="preserve">získané přes kapitolu MŠMT  </t>
    </r>
    <r>
      <rPr>
        <sz val="8"/>
        <rFont val="Calibri"/>
        <family val="2"/>
        <charset val="238"/>
      </rPr>
      <t>(ř.5+ř.8)</t>
    </r>
  </si>
  <si>
    <r>
      <t xml:space="preserve">získané přes ostatní kapitoly státního rozpočtu </t>
    </r>
    <r>
      <rPr>
        <sz val="8"/>
        <rFont val="Calibri"/>
        <family val="2"/>
        <charset val="238"/>
      </rPr>
      <t xml:space="preserve"> (ř.15+ř.18)</t>
    </r>
  </si>
  <si>
    <r>
      <t xml:space="preserve">získané přes územní rozpočty  </t>
    </r>
    <r>
      <rPr>
        <sz val="8"/>
        <rFont val="Calibri"/>
        <family val="2"/>
        <charset val="238"/>
      </rPr>
      <t xml:space="preserve"> (ř.22+ř.25)</t>
    </r>
  </si>
  <si>
    <r>
      <t xml:space="preserve">veřejné prostředky ze zahraničí (získané přímo VVŠ) </t>
    </r>
    <r>
      <rPr>
        <sz val="8"/>
        <rFont val="Calibri"/>
        <family val="2"/>
        <charset val="238"/>
      </rPr>
      <t xml:space="preserve"> (ř.28)</t>
    </r>
  </si>
  <si>
    <r>
      <t xml:space="preserve">dotace na VaV  </t>
    </r>
    <r>
      <rPr>
        <sz val="8"/>
        <rFont val="Calibri"/>
        <family val="2"/>
        <charset val="238"/>
      </rPr>
      <t>(ř.37+ř.38+ř.39+ř.40)</t>
    </r>
  </si>
  <si>
    <r>
      <t xml:space="preserve">získané přes kapitolu MŠMT  </t>
    </r>
    <r>
      <rPr>
        <sz val="8"/>
        <rFont val="Calibri"/>
        <family val="2"/>
        <charset val="238"/>
      </rPr>
      <t>(ř.6+ř.12)</t>
    </r>
  </si>
  <si>
    <r>
      <t xml:space="preserve">získané přes ostatní kapitoly státního rozpočtu  </t>
    </r>
    <r>
      <rPr>
        <sz val="8"/>
        <rFont val="Calibri"/>
        <family val="2"/>
        <charset val="238"/>
      </rPr>
      <t>(ř.16+ř.19)</t>
    </r>
  </si>
  <si>
    <r>
      <t xml:space="preserve">získané přes územní rozpočty </t>
    </r>
    <r>
      <rPr>
        <sz val="8"/>
        <rFont val="Calibri"/>
        <family val="2"/>
        <charset val="238"/>
      </rPr>
      <t>(ř.23+ř.26)</t>
    </r>
  </si>
  <si>
    <r>
      <t xml:space="preserve">veřejné prostředky ze zahraničí (získané přímo VVŠ) </t>
    </r>
    <r>
      <rPr>
        <sz val="8"/>
        <rFont val="Calibri"/>
        <family val="2"/>
        <charset val="238"/>
      </rPr>
      <t>(ř.29)</t>
    </r>
  </si>
  <si>
    <r>
      <t xml:space="preserve">SOUHRN 2  </t>
    </r>
    <r>
      <rPr>
        <b/>
        <sz val="8"/>
        <rFont val="Calibri"/>
        <family val="2"/>
        <charset val="238"/>
      </rPr>
      <t>(ř.42+ř.46)</t>
    </r>
  </si>
  <si>
    <r>
      <t xml:space="preserve">dotace spojené se vzdělávací činností  </t>
    </r>
    <r>
      <rPr>
        <sz val="8"/>
        <rFont val="Calibri"/>
        <family val="2"/>
        <charset val="238"/>
      </rPr>
      <t>(ř.43+ř.44+ř.45)</t>
    </r>
  </si>
  <si>
    <r>
      <t xml:space="preserve">dotace na programy strukturálních fondů </t>
    </r>
    <r>
      <rPr>
        <sz val="8"/>
        <rFont val="Calibri"/>
        <family val="2"/>
        <charset val="238"/>
      </rPr>
      <t>(ř.5+ř.15+ř.22)</t>
    </r>
  </si>
  <si>
    <r>
      <t xml:space="preserve">dotace ostatní  </t>
    </r>
    <r>
      <rPr>
        <sz val="8"/>
        <rFont val="Calibri"/>
        <family val="2"/>
        <charset val="238"/>
      </rPr>
      <t>(ř.8+ř.18+ř.25)</t>
    </r>
  </si>
  <si>
    <r>
      <t xml:space="preserve">veřejné prostředky ze zahraničí (získané přímo VVŠ)  </t>
    </r>
    <r>
      <rPr>
        <sz val="8"/>
        <rFont val="Calibri"/>
        <family val="2"/>
        <charset val="238"/>
      </rPr>
      <t>(ř.28)</t>
    </r>
  </si>
  <si>
    <r>
      <t xml:space="preserve">dotace na VaV </t>
    </r>
    <r>
      <rPr>
        <sz val="8"/>
        <rFont val="Calibri"/>
        <family val="2"/>
        <charset val="238"/>
      </rPr>
      <t xml:space="preserve"> (ř.47+ř.48+ř.49)</t>
    </r>
  </si>
  <si>
    <r>
      <t>dotace na programy strukturálních fondů</t>
    </r>
    <r>
      <rPr>
        <sz val="8"/>
        <rFont val="Calibri"/>
        <family val="2"/>
        <charset val="238"/>
      </rPr>
      <t xml:space="preserve">  (ř.6+ř.16+ř.23)</t>
    </r>
  </si>
  <si>
    <r>
      <t xml:space="preserve">dotace ostatní </t>
    </r>
    <r>
      <rPr>
        <sz val="8"/>
        <rFont val="Calibri"/>
        <family val="2"/>
        <charset val="238"/>
      </rPr>
      <t xml:space="preserve"> (ř.12+ř.19+ř.26)</t>
    </r>
  </si>
  <si>
    <r>
      <t xml:space="preserve">veřejné prostředky ze zahraničí (získané přímo VVŠ)   </t>
    </r>
    <r>
      <rPr>
        <sz val="8"/>
        <rFont val="Calibri"/>
        <family val="2"/>
        <charset val="238"/>
      </rPr>
      <t>(ř.29)</t>
    </r>
  </si>
  <si>
    <t>Tabulka 5.a   Financování vzdělávací a vědecké, výzkumné, vývojové a inovační, umělecké a další tvůrčí činnosti</t>
  </si>
  <si>
    <t xml:space="preserve">  (vše bez prostředků poskytovaných na programové financování, na operační programy a VaV)</t>
  </si>
  <si>
    <t>č. ř. v tab. 5</t>
  </si>
  <si>
    <r>
      <t xml:space="preserve">Prostředky z veřejných zdrojů </t>
    </r>
    <r>
      <rPr>
        <b/>
        <sz val="10"/>
        <rFont val="Calibri"/>
        <family val="2"/>
        <charset val="238"/>
      </rPr>
      <t>běžné</t>
    </r>
  </si>
  <si>
    <r>
      <t xml:space="preserve">Prostředky z veřejných zdrojů </t>
    </r>
    <r>
      <rPr>
        <b/>
        <sz val="10"/>
        <rFont val="Calibri"/>
        <family val="2"/>
        <charset val="238"/>
      </rPr>
      <t>kapitálové</t>
    </r>
  </si>
  <si>
    <r>
      <t xml:space="preserve">Prostředky z veřejných zdrojů </t>
    </r>
    <r>
      <rPr>
        <b/>
        <sz val="10"/>
        <rFont val="Calibri"/>
        <family val="2"/>
        <charset val="238"/>
      </rPr>
      <t>celkem</t>
    </r>
  </si>
  <si>
    <r>
      <t xml:space="preserve">Převody do fondů </t>
    </r>
    <r>
      <rPr>
        <sz val="8"/>
        <rFont val="Calibri"/>
        <family val="2"/>
        <charset val="238"/>
      </rPr>
      <t>(4)</t>
    </r>
  </si>
  <si>
    <t>Vratka nevyčerpaných prostředků</t>
  </si>
  <si>
    <t>Použité zdroje celkem</t>
  </si>
  <si>
    <t>poskytnuté</t>
  </si>
  <si>
    <t>použité</t>
  </si>
  <si>
    <t>FRIM</t>
  </si>
  <si>
    <t>FPP</t>
  </si>
  <si>
    <t>FÚUP</t>
  </si>
  <si>
    <t>a</t>
  </si>
  <si>
    <t>b</t>
  </si>
  <si>
    <t>c</t>
  </si>
  <si>
    <t>d</t>
  </si>
  <si>
    <t>e=a+c</t>
  </si>
  <si>
    <t>f=b+d</t>
  </si>
  <si>
    <t>g</t>
  </si>
  <si>
    <t>h</t>
  </si>
  <si>
    <t>i</t>
  </si>
  <si>
    <t>j=e-f</t>
  </si>
  <si>
    <t>k</t>
  </si>
  <si>
    <t>l= f+k</t>
  </si>
  <si>
    <t>MŠMT</t>
  </si>
  <si>
    <t xml:space="preserve">          Příspěvek</t>
  </si>
  <si>
    <t>A+K</t>
  </si>
  <si>
    <r>
      <t>Studijní programy a s nimi spojená tvůrčí činnost</t>
    </r>
    <r>
      <rPr>
        <sz val="8"/>
        <rFont val="Calibri"/>
        <family val="2"/>
        <charset val="238"/>
      </rPr>
      <t xml:space="preserve"> </t>
    </r>
  </si>
  <si>
    <t>P</t>
  </si>
  <si>
    <t>Společenské priority</t>
  </si>
  <si>
    <t>C</t>
  </si>
  <si>
    <t>Stipendia pro studenty doktorských studijních programů</t>
  </si>
  <si>
    <t>S1</t>
  </si>
  <si>
    <t>Sociální stipendia</t>
  </si>
  <si>
    <t>U1</t>
  </si>
  <si>
    <t>Ubytovací stipendia</t>
  </si>
  <si>
    <t>I</t>
  </si>
  <si>
    <t>Institucionální plány</t>
  </si>
  <si>
    <t>D</t>
  </si>
  <si>
    <t>Mezinárodní spolupráce</t>
  </si>
  <si>
    <t>F</t>
  </si>
  <si>
    <t>Fond vzdělávací politiky (mimo FUČ)</t>
  </si>
  <si>
    <t>FUČ</t>
  </si>
  <si>
    <t>Fond umělecké činnosti</t>
  </si>
  <si>
    <t xml:space="preserve">          Dotace</t>
  </si>
  <si>
    <t>Zahraniční studenti a mezinárodní spolupráce</t>
  </si>
  <si>
    <t>Fond vzdělávací politiky</t>
  </si>
  <si>
    <t>Rozvojové programy - centralizované rozvojové projekty</t>
  </si>
  <si>
    <t>J</t>
  </si>
  <si>
    <t>Dotace na ubytování a stravování</t>
  </si>
  <si>
    <t>Podpora studentů SPORT</t>
  </si>
  <si>
    <t>Program AKTION</t>
  </si>
  <si>
    <t>Ostatní kapitoly státního rozpočtu</t>
  </si>
  <si>
    <t>Ministerstvo kultury</t>
  </si>
  <si>
    <t>Ministerstvo financí</t>
  </si>
  <si>
    <t>Okresní zpráva sociálního zabezpečení</t>
  </si>
  <si>
    <t>Ministerstvo pro místní rozvoj</t>
  </si>
  <si>
    <t>Územní rozpočty</t>
  </si>
  <si>
    <t>Zlínský kraj</t>
  </si>
  <si>
    <t>Město Zlín</t>
  </si>
  <si>
    <t>Město Uherské Hradiště</t>
  </si>
  <si>
    <r>
      <t xml:space="preserve">Prostředky ze zahraničí </t>
    </r>
    <r>
      <rPr>
        <sz val="10"/>
        <rFont val="Calibri"/>
        <family val="2"/>
        <charset val="238"/>
      </rPr>
      <t>(získané přímo VVŠ)</t>
    </r>
  </si>
  <si>
    <t>Evropská komise</t>
  </si>
  <si>
    <t>Norské fondy</t>
  </si>
  <si>
    <t>Visegrad funds</t>
  </si>
  <si>
    <t>C  e  l  k  e  m</t>
  </si>
  <si>
    <t xml:space="preserve">Tabulka 5.b   Financování výzkumu a vývoje  </t>
  </si>
  <si>
    <t xml:space="preserve">               (bez prostředků poskytovaných na operační programy EU) </t>
  </si>
  <si>
    <t>Celkem</t>
  </si>
  <si>
    <t>f*</t>
  </si>
  <si>
    <t>f**</t>
  </si>
  <si>
    <t>h=e-f</t>
  </si>
  <si>
    <t>h*</t>
  </si>
  <si>
    <t>j=f+i</t>
  </si>
  <si>
    <t xml:space="preserve">     Institucionální podpora (IP)</t>
  </si>
  <si>
    <t xml:space="preserve">     IP na dlouhodobý koncepční rozvoj výzk. org.</t>
  </si>
  <si>
    <t xml:space="preserve">     IP na mezinárodní spolupráci ČR ve VaV</t>
  </si>
  <si>
    <t>Aktivita Mobility</t>
  </si>
  <si>
    <t xml:space="preserve">     Účelová podpora </t>
  </si>
  <si>
    <t xml:space="preserve">     ÚP na programové projekty národní</t>
  </si>
  <si>
    <t xml:space="preserve">                   Národní programy udržitelnosti</t>
  </si>
  <si>
    <r>
      <t xml:space="preserve">specifikovat dle programu </t>
    </r>
    <r>
      <rPr>
        <i/>
        <sz val="8"/>
        <rFont val="Calibri"/>
        <family val="2"/>
        <charset val="238"/>
      </rPr>
      <t>(10)</t>
    </r>
  </si>
  <si>
    <t xml:space="preserve">     ÚP na projekty mezinárodní spolupráce</t>
  </si>
  <si>
    <t>Základní výzkum-INTER-EXCELENCE</t>
  </si>
  <si>
    <t xml:space="preserve">     Specifický vysokoškolský výzkum</t>
  </si>
  <si>
    <t xml:space="preserve">     Velké infrastruktury</t>
  </si>
  <si>
    <t>specifikovat dle programu</t>
  </si>
  <si>
    <t>Ministerstvo vnitra</t>
  </si>
  <si>
    <t>Ministerstvo zemědělství</t>
  </si>
  <si>
    <t>Ministerstvo zdravotnictví</t>
  </si>
  <si>
    <t>Ministerstvo zahraničních věcí</t>
  </si>
  <si>
    <t>Standardní projekty</t>
  </si>
  <si>
    <t>Mezinárodní grantové projekty hodnocené na principu LEAD Agency</t>
  </si>
  <si>
    <t>Program na podporu aplikovaného výzkumu a experimentálního vývoje EPSILON</t>
  </si>
  <si>
    <t>Program na podporu aplikovaného výzkumu, experimentálního vývoje a inovací THÉTA</t>
  </si>
  <si>
    <t>Program na podporu aplikovaného společenskovědního a humanitního výzkumu, experimentálního vývoje a inovací ÉTA</t>
  </si>
  <si>
    <t>Program na podporu aplikovaného výzkumu, experimentálního vývoje a inovací Národní centra kompetence</t>
  </si>
  <si>
    <t>Program na podporu aplikovaného výzkumu a inovací SIGMA</t>
  </si>
  <si>
    <t xml:space="preserve">     součtový řádek pro poskytovatele</t>
  </si>
  <si>
    <t>specifikace VVŠ</t>
  </si>
  <si>
    <r>
      <t>Prostředky ze zahraničí</t>
    </r>
    <r>
      <rPr>
        <b/>
        <sz val="10"/>
        <rFont val="Calibri"/>
        <family val="2"/>
        <charset val="238"/>
      </rPr>
      <t xml:space="preserve"> (získané přímo VVŠ)</t>
    </r>
  </si>
  <si>
    <t xml:space="preserve">    součtový řádek pro poskytovatele</t>
  </si>
  <si>
    <t>Tabulka 5.c  Financování programů reprodukce majetku</t>
  </si>
  <si>
    <t>Identifikační číslo EDS (ISPROFIN)</t>
  </si>
  <si>
    <t xml:space="preserve">Název akce </t>
  </si>
  <si>
    <r>
      <t xml:space="preserve">Prostředky z veřejných zdrojů </t>
    </r>
    <r>
      <rPr>
        <b/>
        <sz val="10"/>
        <color indexed="8"/>
        <rFont val="Calibri"/>
        <family val="2"/>
        <charset val="238"/>
      </rPr>
      <t>kapitálové</t>
    </r>
  </si>
  <si>
    <r>
      <t xml:space="preserve">Prostředky z veřejných zdrojů </t>
    </r>
    <r>
      <rPr>
        <b/>
        <sz val="10"/>
        <color indexed="8"/>
        <rFont val="Calibri"/>
        <family val="2"/>
        <charset val="238"/>
      </rPr>
      <t>celkem</t>
    </r>
    <r>
      <rPr>
        <sz val="10"/>
        <color indexed="8"/>
        <rFont val="Calibri"/>
        <family val="2"/>
        <charset val="238"/>
      </rPr>
      <t xml:space="preserve"> </t>
    </r>
  </si>
  <si>
    <t xml:space="preserve">poskytnuté </t>
  </si>
  <si>
    <t>g=e-f</t>
  </si>
  <si>
    <t>j=f+h+i</t>
  </si>
  <si>
    <t>133D221000044</t>
  </si>
  <si>
    <t>UTB - Rekonstrukce výdejny stravy centrální menzy</t>
  </si>
  <si>
    <t>Tabulka 5.d   Financování programů fondů EU</t>
  </si>
  <si>
    <t>(v tis. Kč)</t>
  </si>
  <si>
    <t>j= f+i</t>
  </si>
  <si>
    <t xml:space="preserve">     Národní plán obnovy </t>
  </si>
  <si>
    <t>MŠMT dle zákona č. 130/2002 Sb.</t>
  </si>
  <si>
    <t>VaV</t>
  </si>
  <si>
    <t xml:space="preserve">     Národní plnán obnovy </t>
  </si>
  <si>
    <r>
      <t xml:space="preserve">        </t>
    </r>
    <r>
      <rPr>
        <sz val="10"/>
        <rFont val="Calibri"/>
        <family val="2"/>
        <charset val="238"/>
      </rPr>
      <t>komponenta 5.1</t>
    </r>
  </si>
  <si>
    <t>další dle specifikace VŠ</t>
  </si>
  <si>
    <t>Ostatní kapitoly státního rozpočtu dle zákona č. 130/2002 Sb.</t>
  </si>
  <si>
    <t>PO 3 Rovný přístup ke kvalitnímu vzdělání</t>
  </si>
  <si>
    <t>Územní rozpočty dle zákona č. 130/2002 Sb.</t>
  </si>
  <si>
    <t xml:space="preserve">C  e  l  k  e  m </t>
  </si>
  <si>
    <t>C  e  l  k  e  m  dle zákona č. 130/2002 Sb.</t>
  </si>
  <si>
    <t xml:space="preserve">Tabulka 6  Přehled vybraných výnosů </t>
  </si>
  <si>
    <t>Vybrané činnosti</t>
  </si>
  <si>
    <t>Hlavní   činnost</t>
  </si>
  <si>
    <t>Doplňková činnost</t>
  </si>
  <si>
    <t>A</t>
  </si>
  <si>
    <t>A.1</t>
  </si>
  <si>
    <t>A.2</t>
  </si>
  <si>
    <t>A.3</t>
  </si>
  <si>
    <t>A.4</t>
  </si>
  <si>
    <t>B</t>
  </si>
  <si>
    <t>B.1</t>
  </si>
  <si>
    <t>z toho</t>
  </si>
  <si>
    <t>Pronájem</t>
  </si>
  <si>
    <t>C.1</t>
  </si>
  <si>
    <t>budovy, stavby, haly</t>
  </si>
  <si>
    <t>C.2</t>
  </si>
  <si>
    <t>pozemky</t>
  </si>
  <si>
    <t>C.3</t>
  </si>
  <si>
    <t>C.4</t>
  </si>
  <si>
    <t>ostatní</t>
  </si>
  <si>
    <t>Tržby z prodeje majetku</t>
  </si>
  <si>
    <t>D.1</t>
  </si>
  <si>
    <t>D.2</t>
  </si>
  <si>
    <t>D.3</t>
  </si>
  <si>
    <t>E</t>
  </si>
  <si>
    <t>Dary</t>
  </si>
  <si>
    <t>Dědictví</t>
  </si>
  <si>
    <t>Tabulka 7   Příjmy z poplatků a úhrad za další činnosti poskytované veřejnou vysokou školou</t>
  </si>
  <si>
    <t>Položka</t>
  </si>
  <si>
    <t>Poplatky stanovené dle § 58 zákona 111/1998 Sb.</t>
  </si>
  <si>
    <t>poplatky za úkony spojené s příjímacím řízením (§ 58 odst. 1)</t>
  </si>
  <si>
    <t>poplatky za nadstandardní dobu studia (§58 odst. 3)</t>
  </si>
  <si>
    <t>poplatky za studium v cizím jazyce (§58 odst. 4)</t>
  </si>
  <si>
    <t>úplata za poskytování programů CŽV (§ 60) mimo U3V</t>
  </si>
  <si>
    <t>úplata za poskytování U3V</t>
  </si>
  <si>
    <t>poplatek za úkony spojené s říz.ke jmen. profesorem</t>
  </si>
  <si>
    <t>poplatek za úkony spojené s habilitačním řízením</t>
  </si>
  <si>
    <t>žádost o uznání zahr. vysokoškolského vzdělání § 89</t>
  </si>
  <si>
    <t>posouzení splnění podmínky pro přijetí ke studiu § 48</t>
  </si>
  <si>
    <t>úřední škrt předmětu</t>
  </si>
  <si>
    <t>náhradní průkaz studenta</t>
  </si>
  <si>
    <t>náhradní průkaz studenta (krádež)</t>
  </si>
  <si>
    <t>ISIC karta</t>
  </si>
  <si>
    <t>stejnopis diplomu s vysvědčením</t>
  </si>
  <si>
    <t>stejnopis diplomu s dodatkem</t>
  </si>
  <si>
    <t xml:space="preserve">Tabulka 8   Pracovníci a mzdové prostředky </t>
  </si>
  <si>
    <t>Ukazatel</t>
  </si>
  <si>
    <t>Zdroj financování</t>
  </si>
  <si>
    <t>Kapitola 333 - MŠMT</t>
  </si>
  <si>
    <t>VaV z ostatních zdrojů (bez operačních progr.)</t>
  </si>
  <si>
    <t>Operační programy EU</t>
  </si>
  <si>
    <t>Ostatní zdroje</t>
  </si>
  <si>
    <t>CELKEM</t>
  </si>
  <si>
    <t>bez VaV</t>
  </si>
  <si>
    <t>VaV ze zahraničí</t>
  </si>
  <si>
    <t xml:space="preserve">v gesci MŠMT </t>
  </si>
  <si>
    <t>ostatní poskytovatelé</t>
  </si>
  <si>
    <t>mzdy</t>
  </si>
  <si>
    <t>OON</t>
  </si>
  <si>
    <t>vysoká škola</t>
  </si>
  <si>
    <t>akademičtí pracovníci</t>
  </si>
  <si>
    <t>vědečtí pracovníci</t>
  </si>
  <si>
    <t>KaM</t>
  </si>
  <si>
    <t>VZaLS</t>
  </si>
  <si>
    <r>
      <t xml:space="preserve">Tab. 8.b:    Pracovníci a mzdové prostředky </t>
    </r>
    <r>
      <rPr>
        <sz val="11"/>
        <rFont val="Calibri"/>
        <family val="2"/>
        <charset val="238"/>
      </rPr>
      <t>(v podrobném členění dle akademických kategorií -bez OON)</t>
    </r>
  </si>
  <si>
    <t>kapitola 333 - MŠMT</t>
  </si>
  <si>
    <t>ostatní zdroje rozpočtu VŠ</t>
  </si>
  <si>
    <t>Mzdy</t>
  </si>
  <si>
    <t>Průměrná měsíční mzda (Kč)</t>
  </si>
  <si>
    <t>Počet pracovníků</t>
  </si>
  <si>
    <t>3=sl.2/12/sl.1*1000</t>
  </si>
  <si>
    <t>6=sl.5/12     /sl.4*1000</t>
  </si>
  <si>
    <t>9=sl.8/12   /sl.7*1000</t>
  </si>
  <si>
    <t>Vysoká škola</t>
  </si>
  <si>
    <t>pedagogičtí pracovníci V, V a I</t>
  </si>
  <si>
    <t>profesoři</t>
  </si>
  <si>
    <t>docenti</t>
  </si>
  <si>
    <t>Ostatní</t>
  </si>
  <si>
    <t>odborní asistenti</t>
  </si>
  <si>
    <t>asistenti</t>
  </si>
  <si>
    <t>lektoři</t>
  </si>
  <si>
    <t>Tabulka 9  Stipendia</t>
  </si>
  <si>
    <t>Druh stipendia</t>
  </si>
  <si>
    <t>Zdroje</t>
  </si>
  <si>
    <t>Příspěvek / dotace MŠMT</t>
  </si>
  <si>
    <t>Stipendijní fond VŠ</t>
  </si>
  <si>
    <t>Studenti</t>
  </si>
  <si>
    <t>d=a+b+c</t>
  </si>
  <si>
    <t>e</t>
  </si>
  <si>
    <t>f</t>
  </si>
  <si>
    <t>STIPENDIA přiznána a vyplacena</t>
  </si>
  <si>
    <t>za vynikající studijní výsledky dle § 91 odst. 2 písm. a)</t>
  </si>
  <si>
    <t>za vynikající vědecké, výzkumné, vývojové, umělecké nebo další tvůrčí výsledky přispívající k prohloubení znalostí dle § 91 odst. 2 písm. b)</t>
  </si>
  <si>
    <t>na výzkumnou, vývojovou a inovační činnost podle zvláštního právního předpisu, § 91 odst.2 písm. c)</t>
  </si>
  <si>
    <t>v případě tíživé sociální situace studenta dle § 91 odst. 2 písm. d)</t>
  </si>
  <si>
    <t>v případě tíživé sociální situace studenta dle § 91 odst. 3)</t>
  </si>
  <si>
    <t>v případech zvláštního zřetele hodných dle § 91 odst. 2 písm. e)</t>
  </si>
  <si>
    <t>ubytovací stipendium</t>
  </si>
  <si>
    <t>na podporu studia v zahraničí dle § 91 odst. 4 písm. a)</t>
  </si>
  <si>
    <t>na podporu studia v ČR dle § 91 odst. 4 písm. b)</t>
  </si>
  <si>
    <t xml:space="preserve">studentům doktorských studijních programů dle § 91 odst. 4 písm. c) </t>
  </si>
  <si>
    <t>jiná stipendia</t>
  </si>
  <si>
    <r>
      <rPr>
        <sz val="8"/>
        <rFont val="Calibri"/>
        <family val="2"/>
        <charset val="238"/>
      </rPr>
      <t>(1)</t>
    </r>
    <r>
      <rPr>
        <sz val="10"/>
        <rFont val="Calibri"/>
        <family val="2"/>
        <charset val="238"/>
      </rPr>
      <t xml:space="preserve"> VVŠ uvede, jaké další zdroje použila k financování stipendií.</t>
    </r>
  </si>
  <si>
    <r>
      <rPr>
        <sz val="8"/>
        <rFont val="Calibri"/>
        <family val="2"/>
        <charset val="238"/>
      </rPr>
      <t>(2)</t>
    </r>
    <r>
      <rPr>
        <sz val="10"/>
        <rFont val="Calibri"/>
        <family val="2"/>
        <charset val="238"/>
      </rPr>
      <t xml:space="preserve"> VVŠ uvede celkovou částku, kterou vyplatila na stipendiích - odděleně pro studenty a pro ostatní účastníky vzdělávání.</t>
    </r>
  </si>
  <si>
    <r>
      <t xml:space="preserve">Tabulka 10   Neinvestiční náklady a výnosy - Koleje a menzy </t>
    </r>
    <r>
      <rPr>
        <sz val="12"/>
        <rFont val="Calibri"/>
        <family val="2"/>
        <charset val="238"/>
      </rPr>
      <t>(KaM)</t>
    </r>
  </si>
  <si>
    <t>Tabulka 10.a   Neinvestiční náklady a výnosy - oblast stravování</t>
  </si>
  <si>
    <t>(v tis.Kč)</t>
  </si>
  <si>
    <t>Výnosy</t>
  </si>
  <si>
    <t>Výsledek hospodaření</t>
  </si>
  <si>
    <t>v hlavní činnosti</t>
  </si>
  <si>
    <t>v doplňkové činnosti</t>
  </si>
  <si>
    <t xml:space="preserve">od studentů </t>
  </si>
  <si>
    <t xml:space="preserve">z dotace MŠMT </t>
  </si>
  <si>
    <t>celkem</t>
  </si>
  <si>
    <t>od cizích strávníků</t>
  </si>
  <si>
    <t xml:space="preserve">ostatní </t>
  </si>
  <si>
    <t>j</t>
  </si>
  <si>
    <t>l=h-b</t>
  </si>
  <si>
    <t>m=k-c</t>
  </si>
  <si>
    <t>Menza U4</t>
  </si>
  <si>
    <t>Menza U5</t>
  </si>
  <si>
    <t>Bufet U2</t>
  </si>
  <si>
    <t>Restaurace U13</t>
  </si>
  <si>
    <t>Hotel Garni</t>
  </si>
  <si>
    <r>
      <rPr>
        <sz val="8"/>
        <rFont val="Calibri"/>
        <family val="2"/>
        <charset val="238"/>
      </rPr>
      <t>(1)</t>
    </r>
    <r>
      <rPr>
        <sz val="10"/>
        <rFont val="Calibri"/>
        <family val="2"/>
        <charset val="238"/>
      </rPr>
      <t xml:space="preserve"> V případě potřeby rozšířit počet řádků.</t>
    </r>
  </si>
  <si>
    <r>
      <rPr>
        <sz val="8"/>
        <rFont val="Calibri"/>
        <family val="2"/>
        <charset val="238"/>
      </rPr>
      <t>(2)</t>
    </r>
    <r>
      <rPr>
        <sz val="10"/>
        <rFont val="Calibri"/>
        <family val="2"/>
        <charset val="238"/>
      </rPr>
      <t xml:space="preserve"> V případě, že výnosy od zaměstnnanců škola vede v doplňkové činnosti, zahrne tyto prostředky do sl. "j"a výši těchto výnosů konkrétně uvede v komentáři</t>
    </r>
  </si>
  <si>
    <r>
      <rPr>
        <sz val="8"/>
        <rFont val="Calibri"/>
        <family val="2"/>
        <charset val="238"/>
      </rPr>
      <t>(3)</t>
    </r>
    <r>
      <rPr>
        <sz val="10"/>
        <rFont val="Calibri"/>
        <family val="2"/>
        <charset val="238"/>
      </rPr>
      <t xml:space="preserve"> V případě získání prostředků na činnost v oblasti stravování z jiných veřejných zdrojů než prostředků kap. 333, VŠ uvede tuto skutečnost do sl "f" a pod tabulkou stručně upřesní, o co se jedná.</t>
    </r>
  </si>
  <si>
    <t>Tabulka 10.b   Neinvestiční náklady a výnosy - oblast ubytování</t>
  </si>
  <si>
    <t>od cizích ubytovaných</t>
  </si>
  <si>
    <t>Antonínova U6</t>
  </si>
  <si>
    <t>Štefánikova U7</t>
  </si>
  <si>
    <t>TGM U12</t>
  </si>
  <si>
    <t>Byty Kamenná</t>
  </si>
  <si>
    <t>Ostatní bytový fond</t>
  </si>
  <si>
    <r>
      <rPr>
        <sz val="8"/>
        <rFont val="Calibri"/>
        <family val="2"/>
        <charset val="238"/>
      </rPr>
      <t>(2)</t>
    </r>
    <r>
      <rPr>
        <sz val="10"/>
        <rFont val="Calibri"/>
        <family val="2"/>
        <charset val="238"/>
      </rPr>
      <t xml:space="preserve"> V případě, že výnosy od zaměstnnanců škola vede v doplňkové činnosti, zahrne tyto prostředky do sl. "j"a výši těchto výnosů konkrétně uvede v komentáři.</t>
    </r>
  </si>
  <si>
    <r>
      <rPr>
        <sz val="8"/>
        <rFont val="Calibri"/>
        <family val="2"/>
        <charset val="238"/>
      </rPr>
      <t>(3)</t>
    </r>
    <r>
      <rPr>
        <sz val="10"/>
        <rFont val="Calibri"/>
        <family val="2"/>
        <charset val="238"/>
      </rPr>
      <t xml:space="preserve"> V případě získání prostředků na činnost v oblasti ubytování z jiných veřejných zdrojů než prostředků kap. 333, VŠ uvede tuto skutečnost do sl "f" a pod tabulkou stručně upřesní, o co se jedná.</t>
    </r>
  </si>
  <si>
    <t>Kontrolní vazby</t>
  </si>
  <si>
    <t>Součet hodnot sloupku "b", resp. "c"  za oblast stravování a sloupku "b", resp. "c" za oblast ubytování se rovná součtu hodnot z řádku 0038 sl. 1, resp. sl. 2 dílčího výkazu zisku a ztrát (Tab. 2) za součást školy KaM.</t>
  </si>
  <si>
    <t>Součet hodnot sloupků "h", resp. "k"  za oblast stravování a sloupků "h", resp. "k" za oblast ubytování se rovná součtu hodnot z řádku 0060 sl. 1, resp. sl. 2 dílčího výkazu zisku a ztrát (Tab. 2) za součást školy KaM.</t>
  </si>
  <si>
    <t xml:space="preserve">Tabulka 11   Fondy a návrh na příděly do fondů v následujícím roce </t>
  </si>
  <si>
    <t xml:space="preserve">
Název údaje</t>
  </si>
  <si>
    <t>počáteční stav k 1. 1.</t>
  </si>
  <si>
    <t>tvorba</t>
  </si>
  <si>
    <t>čerpání</t>
  </si>
  <si>
    <t>zůstatek</t>
  </si>
  <si>
    <t>celkem (+)</t>
  </si>
  <si>
    <t xml:space="preserve">z toho příděl ze zisku za předchozí r. </t>
  </si>
  <si>
    <t xml:space="preserve">  (+)</t>
  </si>
  <si>
    <t>k 31.12.</t>
  </si>
  <si>
    <t>e=a+b-d</t>
  </si>
  <si>
    <t xml:space="preserve">Fondy celkem  </t>
  </si>
  <si>
    <t>Fond rezervní</t>
  </si>
  <si>
    <t>Fond reprodukce investičního majetku</t>
  </si>
  <si>
    <t>Stipendijní fond</t>
  </si>
  <si>
    <t>Fond odměn</t>
  </si>
  <si>
    <t>Fond účelově určených prostředků</t>
  </si>
  <si>
    <t>6a</t>
  </si>
  <si>
    <t>z toho:</t>
  </si>
  <si>
    <t>na jednotlivé projekty VaV či výzkumné záměry</t>
  </si>
  <si>
    <t>6b</t>
  </si>
  <si>
    <t>jiné podpory z veřejných prostředků</t>
  </si>
  <si>
    <t>Fond sociální</t>
  </si>
  <si>
    <t>Fond provozních prostředků</t>
  </si>
  <si>
    <r>
      <rPr>
        <sz val="8"/>
        <rFont val="Calibri"/>
        <family val="2"/>
        <charset val="238"/>
      </rPr>
      <t>(1)</t>
    </r>
    <r>
      <rPr>
        <sz val="10"/>
        <rFont val="Calibri"/>
        <family val="2"/>
        <charset val="238"/>
      </rPr>
      <t xml:space="preserve"> Do projednání výroční zprávy o hospodaření s MŠMT se jedná o návrh.</t>
    </r>
  </si>
  <si>
    <r>
      <rPr>
        <sz val="8"/>
        <rFont val="Calibri"/>
        <family val="2"/>
        <charset val="238"/>
      </rPr>
      <t>(2)</t>
    </r>
    <r>
      <rPr>
        <sz val="10"/>
        <rFont val="Calibri"/>
        <family val="2"/>
        <charset val="238"/>
      </rPr>
      <t xml:space="preserve"> Údaje v podbarvených polích se načtou automaticky z vyplněných tabulek 11.a až 11.g.</t>
    </r>
  </si>
  <si>
    <t>Součet počátečních stavů fondů k 1. 1. roku (pole a1) se rovná  údaji z řádku 0086 sl. 1 tab. 1 - Rozvaha.</t>
  </si>
  <si>
    <t>Součet koncových stavů fondů k 31. 12. roku (pole e1) se rovná  údaji z řádku 0086 sl. 2 tab. 1 - Rozvaha.</t>
  </si>
  <si>
    <t xml:space="preserve">Tabulka 11.a   Rezervní fond </t>
  </si>
  <si>
    <t xml:space="preserve">   Stav k 1.1.</t>
  </si>
  <si>
    <t>Tvorba</t>
  </si>
  <si>
    <t>ze zisku za předchozí rok</t>
  </si>
  <si>
    <t>z fondu reprodukce inv. majetku</t>
  </si>
  <si>
    <t>z fondu odměn</t>
  </si>
  <si>
    <t>z fondu provozních prostředků</t>
  </si>
  <si>
    <t xml:space="preserve">Celkem </t>
  </si>
  <si>
    <t>Čerpání</t>
  </si>
  <si>
    <t>krytí ztrát minulých účetních období</t>
  </si>
  <si>
    <t>do fondu reprodukce inv. majetku</t>
  </si>
  <si>
    <t>do fondu odměn</t>
  </si>
  <si>
    <t>do fondu provozních prostředků</t>
  </si>
  <si>
    <t>Stav k 31.12.</t>
  </si>
  <si>
    <t>Poznámka</t>
  </si>
  <si>
    <r>
      <rPr>
        <sz val="8"/>
        <rFont val="Calibri"/>
        <family val="2"/>
        <charset val="238"/>
      </rPr>
      <t>(1)</t>
    </r>
    <r>
      <rPr>
        <sz val="10"/>
        <rFont val="Calibri"/>
        <family val="2"/>
        <charset val="238"/>
      </rPr>
      <t xml:space="preserve"> V případě použití tohoto řádku, VVŠ blíže specifikuje.</t>
    </r>
  </si>
  <si>
    <t xml:space="preserve">Tabulka 11.b   Fond reprodukce investičního majetku </t>
  </si>
  <si>
    <t>Stav k 1.1.</t>
  </si>
  <si>
    <t>z odpisů</t>
  </si>
  <si>
    <t>ze  zisku za předchozí rok</t>
  </si>
  <si>
    <t>příjmy z prodeje nehm. a hmot.dlouhod.majetku</t>
  </si>
  <si>
    <t xml:space="preserve">ze zůstatku příspěvku </t>
  </si>
  <si>
    <t xml:space="preserve">zůstat.cena nehm. a hmot.dlouhod. majektu </t>
  </si>
  <si>
    <t>Převod z fondů celkem</t>
  </si>
  <si>
    <t>v tom: z fondu odměn</t>
  </si>
  <si>
    <t xml:space="preserve">            z fondu provozních prostředků</t>
  </si>
  <si>
    <t xml:space="preserve">            z rezervního fondu</t>
  </si>
  <si>
    <t>Investiční celkem</t>
  </si>
  <si>
    <t>v tom: stavby</t>
  </si>
  <si>
    <t xml:space="preserve">             stroje a zařízení</t>
  </si>
  <si>
    <t xml:space="preserve">             nákupy nemovitostí</t>
  </si>
  <si>
    <t>Převod do fondů celkem</t>
  </si>
  <si>
    <t>v tom: do fondu odměn</t>
  </si>
  <si>
    <t xml:space="preserve">             do fondu provozních prostředků</t>
  </si>
  <si>
    <t xml:space="preserve">             do rezervního fondu</t>
  </si>
  <si>
    <r>
      <rPr>
        <sz val="8"/>
        <rFont val="Calibri"/>
        <family val="2"/>
        <charset val="238"/>
      </rPr>
      <t>(1)</t>
    </r>
    <r>
      <rPr>
        <sz val="10"/>
        <rFont val="Calibri"/>
        <family val="2"/>
        <charset val="238"/>
      </rPr>
      <t xml:space="preserve"> V případě použití tohoto řádku VVŠ blíže specifikuje.</t>
    </r>
  </si>
  <si>
    <t xml:space="preserve">Tabulka 11.c   Stipendijní fond </t>
  </si>
  <si>
    <t>daňově uznatelné výdaje podle zák. 586/1992 Sb. o daních z příjmů</t>
  </si>
  <si>
    <t xml:space="preserve">Stav k 31.12. </t>
  </si>
  <si>
    <r>
      <rPr>
        <sz val="8"/>
        <rFont val="Calibri"/>
        <family val="2"/>
        <charset val="238"/>
      </rPr>
      <t>(1)</t>
    </r>
    <r>
      <rPr>
        <sz val="10"/>
        <rFont val="Calibri"/>
        <family val="2"/>
        <charset val="238"/>
      </rPr>
      <t xml:space="preserve"> Jedná se o poplatky definované v § 58, odst. 3  - zákona č. 111/1998 Sb.</t>
    </r>
  </si>
  <si>
    <r>
      <rPr>
        <sz val="8"/>
        <rFont val="Calibri"/>
        <family val="2"/>
        <charset val="238"/>
      </rPr>
      <t>(2)</t>
    </r>
    <r>
      <rPr>
        <sz val="10"/>
        <rFont val="Calibri"/>
        <family val="2"/>
        <charset val="238"/>
      </rPr>
      <t xml:space="preserve"> V případě použití tohoto řádku VVŠ blíže specifikuje.</t>
    </r>
  </si>
  <si>
    <t xml:space="preserve">Tabulka 11.d   Fond odměn </t>
  </si>
  <si>
    <t>z rezervního fondu</t>
  </si>
  <si>
    <t>mzdové náklady</t>
  </si>
  <si>
    <t>do rezervního fondu</t>
  </si>
  <si>
    <t xml:space="preserve">Tabulka 11.e   Fond účelově určených prostředků </t>
  </si>
  <si>
    <t>Neinvestice</t>
  </si>
  <si>
    <t>Investice</t>
  </si>
  <si>
    <t>účelově určené dary § 18 odst. 9 a) zák. č. 111/1998 Sb.</t>
  </si>
  <si>
    <t>účelově určené peněžní prostředky ze zahraničí § 18 odst. 9 b) zák. č. 111/1998 Sb.</t>
  </si>
  <si>
    <t>účelově určené prostředky na VaV kapitoly 333-MŠMT, § 18 odst.9 c) zák. č. 111/1998 Sb.</t>
  </si>
  <si>
    <t>účelově určené prostředky z jiné podpory z veř. prostředků, § 18 odst.9 c) zák. č. 111/1998 Sb.</t>
  </si>
  <si>
    <t xml:space="preserve">Tvorba </t>
  </si>
  <si>
    <t xml:space="preserve">Čerpání </t>
  </si>
  <si>
    <t xml:space="preserve">Tabulka 11.f   Fond sociální </t>
  </si>
  <si>
    <t>Příděl podle § 18 odst. 12 zák. č. 111/1998 Sb.</t>
  </si>
  <si>
    <t>příspěvek na penzijní připojištění se státním příspěvkem a na doplňkové penzijní spoření</t>
  </si>
  <si>
    <t>příspěvek na benefity</t>
  </si>
  <si>
    <r>
      <rPr>
        <sz val="8"/>
        <rFont val="Calibri"/>
        <family val="2"/>
        <charset val="238"/>
      </rPr>
      <t>(1)</t>
    </r>
    <r>
      <rPr>
        <sz val="10"/>
        <rFont val="Calibri"/>
        <family val="2"/>
        <charset val="238"/>
      </rPr>
      <t xml:space="preserve"> VVŠ uvede čerpání ve struktuře podle svých vnitřních předpisů</t>
    </r>
  </si>
  <si>
    <t xml:space="preserve">Tabulka 11.g   Fond provozních prostředků </t>
  </si>
  <si>
    <t>ze zůstatku příspěvku</t>
  </si>
  <si>
    <t>na provozní náklady dle vnitřního předpisu VŠ</t>
  </si>
  <si>
    <t>Tabulka 12.a   Přehled o majetku a jeho vývoji</t>
  </si>
  <si>
    <t>Druhy majetku</t>
  </si>
  <si>
    <t>pořizovací cena</t>
  </si>
  <si>
    <t>oprávky</t>
  </si>
  <si>
    <t>zůstatková cena</t>
  </si>
  <si>
    <t>Dlouhodobý nehmotný majetek</t>
  </si>
  <si>
    <t>software</t>
  </si>
  <si>
    <t>nehmotné výsledky výzkumu a vývoje</t>
  </si>
  <si>
    <t>drobný dlouhodobý nehmotný majetek</t>
  </si>
  <si>
    <t>ocenitelná práva</t>
  </si>
  <si>
    <t>nedokončený dlouhodobý nehmotný majetek</t>
  </si>
  <si>
    <t>ostatní dlouhodobý nehmotný majetek</t>
  </si>
  <si>
    <t>Dlouhodobý hmotný majetek</t>
  </si>
  <si>
    <t>umělecká díla</t>
  </si>
  <si>
    <t>budovy, haly, stavby</t>
  </si>
  <si>
    <t>samostatné movité věci a stroje</t>
  </si>
  <si>
    <t>pěstitelské celky</t>
  </si>
  <si>
    <t>základní stádo, tažná zvířata</t>
  </si>
  <si>
    <t>drobný dlouhodobý hmotný majetek</t>
  </si>
  <si>
    <t>ostatní dlouhodobý hmotný majetek</t>
  </si>
  <si>
    <t>nedokončený dlouhodobý hmotný majetek</t>
  </si>
  <si>
    <t>poskytnuté zálohy na dlouhodobý majetek</t>
  </si>
  <si>
    <t>Tabulka 12.b   Finanční majetek</t>
  </si>
  <si>
    <t>50 % podíl ve společnosti Technologické a inovační centrum s. r. o.</t>
  </si>
  <si>
    <t>Krátkodobý finanční majetek celkem</t>
  </si>
  <si>
    <t>pokladna</t>
  </si>
  <si>
    <t>bankovní účty</t>
  </si>
  <si>
    <t>ceniny</t>
  </si>
  <si>
    <t>Tabulka 12.c   Zásoby</t>
  </si>
  <si>
    <t>materiál na cestě – účet 119</t>
  </si>
  <si>
    <t>nedokončená výroba – účet 121</t>
  </si>
  <si>
    <t>výrobky – účet 123</t>
  </si>
  <si>
    <t>zvířata – účet 124</t>
  </si>
  <si>
    <t>zboží – účet 132</t>
  </si>
  <si>
    <t>Tabulka 12.d   Pohledávky, závazky, bankovní výpomoci a půjčky</t>
  </si>
  <si>
    <t>Rozdíl proti roku 2022</t>
  </si>
  <si>
    <t>odběratelé</t>
  </si>
  <si>
    <t>zálohy</t>
  </si>
  <si>
    <t>za institucemi sociálního a zdravotního pojištění</t>
  </si>
  <si>
    <t>za zaměstnanci</t>
  </si>
  <si>
    <t>daň z příjmů</t>
  </si>
  <si>
    <t>dodavatelé</t>
  </si>
  <si>
    <t>přijaté zálohy</t>
  </si>
  <si>
    <t>k zaměstnancům</t>
  </si>
  <si>
    <t>k institucím sociálního a zdravotního pojištění</t>
  </si>
  <si>
    <t>daňové závazky</t>
  </si>
  <si>
    <t>ke státnímu rozpočtu</t>
  </si>
  <si>
    <t>Bankovní výpomoci a půjčky celkem</t>
  </si>
  <si>
    <t>úvěry</t>
  </si>
  <si>
    <t>Tab. 12e Objekty UTB vlastní a pronajaté </t>
  </si>
  <si>
    <r>
      <t>Objekty vlastní</t>
    </r>
    <r>
      <rPr>
        <sz val="12"/>
        <rFont val="Calibri"/>
        <family val="2"/>
        <charset val="238"/>
        <scheme val="minor"/>
      </rPr>
      <t> </t>
    </r>
  </si>
  <si>
    <r>
      <t>Adresa objektu</t>
    </r>
    <r>
      <rPr>
        <sz val="12"/>
        <rFont val="Calibri"/>
        <family val="2"/>
        <charset val="238"/>
        <scheme val="minor"/>
      </rPr>
      <t> </t>
    </r>
  </si>
  <si>
    <t>U1 </t>
  </si>
  <si>
    <t>Vavrečkova 275, Zlín </t>
  </si>
  <si>
    <t>U2 </t>
  </si>
  <si>
    <t>Mostní 5139, Zlín </t>
  </si>
  <si>
    <t>U3 </t>
  </si>
  <si>
    <t>Růmy 4046, Zlín </t>
  </si>
  <si>
    <t>U4 </t>
  </si>
  <si>
    <t>Univerzitní 2431, Zlín </t>
  </si>
  <si>
    <t>U5 </t>
  </si>
  <si>
    <t>Nad Stráněmi 4511, Zlín </t>
  </si>
  <si>
    <t>U56 – U58 </t>
  </si>
  <si>
    <t>Nad Stráněmi 5656, Zlín </t>
  </si>
  <si>
    <t>U6 </t>
  </si>
  <si>
    <t>Antonínova 4379, Zlín </t>
  </si>
  <si>
    <t>U7 </t>
  </si>
  <si>
    <t>Štefánikova 150, Zlín </t>
  </si>
  <si>
    <t>U8 </t>
  </si>
  <si>
    <t>č. p. 47, Nový Hrozenkov </t>
  </si>
  <si>
    <t>U10 </t>
  </si>
  <si>
    <t>nám. T. G. Masaryka 1279, Zlín </t>
  </si>
  <si>
    <t>U11 </t>
  </si>
  <si>
    <t>Nad Ovčírnou 3685, Zlín </t>
  </si>
  <si>
    <t>U12 </t>
  </si>
  <si>
    <t>nám. T. G. Masaryka 3050, Zlín </t>
  </si>
  <si>
    <t>U13 </t>
  </si>
  <si>
    <t>nám. T. G. Masaryka 5555, Zlín </t>
  </si>
  <si>
    <t>U15 </t>
  </si>
  <si>
    <t>Vavrečkova 5669, Zlín  </t>
  </si>
  <si>
    <t>U16 </t>
  </si>
  <si>
    <t>tř. T. Bati 4342, Zlín </t>
  </si>
  <si>
    <t>U17 </t>
  </si>
  <si>
    <t>tř. T. Bati 5678, Zlín </t>
  </si>
  <si>
    <t>U18 </t>
  </si>
  <si>
    <t>Štefánikova 5670, Zlín </t>
  </si>
  <si>
    <t>byty </t>
  </si>
  <si>
    <t>Březnická 5566, Zlín </t>
  </si>
  <si>
    <t>Družstevní 4508, Zlín </t>
  </si>
  <si>
    <t>Kamenná 3849, Zlín (6 jednotek) </t>
  </si>
  <si>
    <t>Poznámka:</t>
  </si>
  <si>
    <t>V roce 2023 byla provedena úplná demolice objektu U1.</t>
  </si>
  <si>
    <r>
      <t>Objekty pronajaté</t>
    </r>
    <r>
      <rPr>
        <sz val="12"/>
        <rFont val="Calibri"/>
        <family val="2"/>
        <charset val="238"/>
        <scheme val="minor"/>
      </rPr>
      <t> </t>
    </r>
  </si>
  <si>
    <t>U14 </t>
  </si>
  <si>
    <t>Havlíčkovo nábř. 600, Zlín </t>
  </si>
  <si>
    <t>UH1 </t>
  </si>
  <si>
    <t>Studentské nám. 1532, Uherské Hradiště </t>
  </si>
  <si>
    <t>UH2 </t>
  </si>
  <si>
    <t>Studentské nám. 1534, Uherské Hradiště </t>
  </si>
  <si>
    <t>Hotel Garni </t>
  </si>
  <si>
    <t>nám. T. G. Masaryka 1335, Zlín </t>
  </si>
  <si>
    <t>Tabulka uvádí nejvýznamnější objekty, které si UTB v roce 2023 pronajímala. V srpnu 2022 byla uzavřena smlouva o nájmu prostorů nesloužících k podnikání pro KMZ (Hotel Garni). </t>
  </si>
  <si>
    <t>Nebytové prostory ve vlastních objektech pronajímá pouze v omezené míře (např. prostory v objektu U11, U12), nebytové prostory v objektu U56 jsou určeny prioritně pro pronájmy podnikatelským subjektům. Od září 2022 pronajímá UTB celý objekt U10 za účelem provozu mateřské, základní a střední školy s názvem ORBIS, Mateřská škola, Základní škola a Střední škola, s.r.o.. </t>
  </si>
  <si>
    <t>VŠ kolej Antonínova:</t>
  </si>
  <si>
    <t>Ceny kolejného:</t>
  </si>
  <si>
    <t>1 lůžkový pokoj</t>
  </si>
  <si>
    <t>4 650,- Kč / měsíc / lůžko</t>
  </si>
  <si>
    <t>2 lůžkový pokoj</t>
  </si>
  <si>
    <t>4 080,- Kč / měsíc / lůžko</t>
  </si>
  <si>
    <t>3 lůžkový pokoj</t>
  </si>
  <si>
    <t>3 900,- Kč / měsíc / lůžko</t>
  </si>
  <si>
    <t>Popis ubytování:</t>
  </si>
  <si>
    <t>→</t>
  </si>
  <si>
    <t>ubytování v jedno-, dvou- a třílůžkových pokojích, které jsou součástí ubytovací buňky; buňku tvoří tři pokoje, kuchyňka a sociální zařízení,</t>
  </si>
  <si>
    <t>internetová studovna, samoobslužná prádelna/sušárna, kolárna,</t>
  </si>
  <si>
    <t>v blízkosti restaurace, kino, galerie, sportovní areál.</t>
  </si>
  <si>
    <t>Ubytování Hotel Garni: </t>
  </si>
  <si>
    <t> </t>
  </si>
  <si>
    <t>Ceny kolejného: </t>
  </si>
  <si>
    <t>2 lůžkový pokoj A </t>
  </si>
  <si>
    <t>5 130,- Kč/ měsíc/ lůžko</t>
  </si>
  <si>
    <t>2 lůžkový pokoj B </t>
  </si>
  <si>
    <t>5 040,- Kč/ měsíc/ lůžko</t>
  </si>
  <si>
    <t xml:space="preserve">   2x2 lůžkový pokoj A </t>
  </si>
  <si>
    <t>4 920,- Kč/ měsíc/ lůžko</t>
  </si>
  <si>
    <t>Popis ubytování: </t>
  </si>
  <si>
    <t>ubytování ve dvoulůžkových pokojích se sociálním zařízením; dvoulůžkových pokojích, které jsou součástí ubytovací buňky; buňku tvoří dva pokoje, kuchyňka a sociální zařízení,</t>
  </si>
  <si>
    <t>kategorie A – částečně zrekonstruované pokoje,</t>
  </si>
  <si>
    <t>kategorie B – pokoje před rekonstrukcí,</t>
  </si>
  <si>
    <t>restaurace, samoobslužná prádelna/sušárna, společná kuchyňka,</t>
  </si>
  <si>
    <t>v blízkosti restaurace, kino, galerie, sportovní areál. </t>
  </si>
  <si>
    <t>VŠ kolej nám. TGM: </t>
  </si>
  <si>
    <t>2 lůžkový pokoj kategorie A </t>
  </si>
  <si>
    <t>4 200,- Kč / měsíc / lůžko </t>
  </si>
  <si>
    <t>2 lůžkový pokoj kategorie B </t>
  </si>
  <si>
    <t>4 140,- Kč / měsíc / lůžko </t>
  </si>
  <si>
    <t>ubytování ve dvoulůžkových pokojích, které jsou součástí ubytovací 
buňky; buňku tvoří dva pokoje, kuchyňka a sociální zařízení,</t>
  </si>
  <si>
    <t>kategorie A jsou buňky po rekonstrukci,</t>
  </si>
  <si>
    <t>kategorie B buňky před rekonstrukcí,</t>
  </si>
  <si>
    <t>Ubytování MSI: </t>
  </si>
  <si>
    <t>2 lůžkový pokoj A  </t>
  </si>
  <si>
    <t>3 900,- Kč / měsíc / lůžko </t>
  </si>
  <si>
    <t>částečně rekonstruovaná budova, ubytování ve dvoulůžkových pokojích,  </t>
  </si>
  <si>
    <t>kategorie A – dvoulůžkové pokoje se sociálním zařízením a kuchyňským  koutem,</t>
  </si>
  <si>
    <t>kategorie B – dvoulůžkové pokoje se společným sociálním zařízením a kuchyňkou,</t>
  </si>
  <si>
    <t>internetová studovna, prádelna/sušárna, </t>
  </si>
  <si>
    <t>VŠ kolej Štefánikova: </t>
  </si>
  <si>
    <t>1 lůžkový pokoj </t>
  </si>
  <si>
    <t>5 550,- Kč / měsíc / lůžko </t>
  </si>
  <si>
    <t>1 lůžkový pokoj IMOB </t>
  </si>
  <si>
    <t>5 940,- Kč / měsíc / lůžko </t>
  </si>
  <si>
    <t>2 lůžkový pokoj </t>
  </si>
  <si>
    <t>5 250,- Kč / měsíc / lůžko </t>
  </si>
  <si>
    <t>3 lůžkový pokoj </t>
  </si>
  <si>
    <t>5 100,- Kč / měsíc / lůžko </t>
  </si>
  <si>
    <t>1 lůžkový pokoj snídaně </t>
  </si>
  <si>
    <t>6 510,- Kč / měsíc / lůžko </t>
  </si>
  <si>
    <t>1 lůžkový pokoj IMOB snídaně </t>
  </si>
  <si>
    <t>6 900,- Kč / měsíc / lůžko </t>
  </si>
  <si>
    <t>2 lůžkový pokoj snídaně </t>
  </si>
  <si>
    <t>6 210,- Kč / měsíc / lůžko </t>
  </si>
  <si>
    <t>3 lůžkový pokoj snídaně </t>
  </si>
  <si>
    <t>6 060,- Kč / měsíc / lůžko </t>
  </si>
  <si>
    <t>zrekonstruovaná budova </t>
  </si>
  <si>
    <t xml:space="preserve">ubytování v jedno-, dvou- a třílůžkových pokojích, které jsou součástí
ubytovací buňky; buňku tvoří dva pokoje se společnou kuchyňkou, 
sociální zařízení má samostatně každý pokoj má samostatně každý pokoj </t>
  </si>
  <si>
    <t xml:space="preserve">snídaňová místnost, fitness, samoobslužná prádelna/sušárna, kolárna,
studentský klub </t>
  </si>
  <si>
    <t>Ubytování CREAM: </t>
  </si>
  <si>
    <t>3 lůžkový Apartmán  </t>
  </si>
  <si>
    <t>5 890,- Kč / měsíc / lůžko </t>
  </si>
  <si>
    <t xml:space="preserve">ubytování ve třílůžkových apartmánech se sociálním zařízením,  kuchyňkou, chodbou;  </t>
  </si>
  <si>
    <t>k lůžku je bezplatné parkovací stání; fitness, wellness, snídaně,</t>
  </si>
  <si>
    <t>ostatní kapitoly SR</t>
  </si>
  <si>
    <t>kapitola MŠMT</t>
  </si>
  <si>
    <t>územní samosprávní celky</t>
  </si>
  <si>
    <t>prostředky ze zahraničí</t>
  </si>
  <si>
    <t>Stav k 31. 12. 2022</t>
  </si>
  <si>
    <t>Stav 
k 31. 12. 2022</t>
  </si>
  <si>
    <t>Stav 
k 31. 12. 2023</t>
  </si>
  <si>
    <t>materiál – účet 112</t>
  </si>
  <si>
    <t>Rozvaha (bilance)</t>
  </si>
  <si>
    <t>účet / součet</t>
  </si>
  <si>
    <r>
      <t>řádek</t>
    </r>
    <r>
      <rPr>
        <sz val="9"/>
        <rFont val="Calibri"/>
        <family val="2"/>
        <charset val="238"/>
      </rPr>
      <t xml:space="preserve"> </t>
    </r>
  </si>
  <si>
    <t>stav k 1.1.</t>
  </si>
  <si>
    <t>stav k 31.12.</t>
  </si>
  <si>
    <t xml:space="preserve">A. Dlouhodobý majetek celkem            </t>
  </si>
  <si>
    <t xml:space="preserve">                    1. Nehmotné výsledky výzkumu a vývoje</t>
  </si>
  <si>
    <t xml:space="preserve">                    2. Software</t>
  </si>
  <si>
    <t xml:space="preserve">                    3. Ocenitelná práva</t>
  </si>
  <si>
    <t xml:space="preserve">                    4. Drobný dlouhodobý nehmotný majetek</t>
  </si>
  <si>
    <t xml:space="preserve">                    5. Ostatní dlouhodobý nehmotný majetek</t>
  </si>
  <si>
    <t xml:space="preserve">                    6. Nedokončený dlouhodobý nehmotný majetek</t>
  </si>
  <si>
    <t xml:space="preserve">                    7. Poskytnuté zálohy na dlouhodobý nehmotný majetek</t>
  </si>
  <si>
    <t xml:space="preserve">                    1. Pozemky</t>
  </si>
  <si>
    <t xml:space="preserve">                    2. Umělecká díla, předměty a sbírky</t>
  </si>
  <si>
    <t xml:space="preserve">                    3. Stavby</t>
  </si>
  <si>
    <t xml:space="preserve">                    4. Hmotné movité věci a jejich soubory </t>
  </si>
  <si>
    <t xml:space="preserve">                    5. Pěstitelské celky trvalých porostů</t>
  </si>
  <si>
    <t xml:space="preserve">                    6. Dospělá zvířata a jejich skupiny</t>
  </si>
  <si>
    <t xml:space="preserve">                    7. Drobný dlouhodobý hmotný majetek</t>
  </si>
  <si>
    <t xml:space="preserve">                    8. Ostatní dlouhodobý hmotný majetek</t>
  </si>
  <si>
    <t xml:space="preserve">                    9. Nedokončený dlouhodobý hmotný majetek</t>
  </si>
  <si>
    <t xml:space="preserve">                    3. Dluhové cenné papíry držené do splatnosti</t>
  </si>
  <si>
    <t xml:space="preserve">                    4. Zápůjčky organizačním složkám</t>
  </si>
  <si>
    <t xml:space="preserve">                    5. Ostatní dlouhodobé zápůjčky</t>
  </si>
  <si>
    <t xml:space="preserve">                    6. Ostatní dlouhodobý finanční majetek</t>
  </si>
  <si>
    <t xml:space="preserve">                    1. Oprávky k nehmotným výsledkům výzkumu a vývoje</t>
  </si>
  <si>
    <t xml:space="preserve">                    2. Oprávky k softwaru</t>
  </si>
  <si>
    <t xml:space="preserve">                    3. Oprávky k ocenitelným právům</t>
  </si>
  <si>
    <t xml:space="preserve">                    4. Oprávky k drobnému dlouhodobému nehmotnému  majetku</t>
  </si>
  <si>
    <t xml:space="preserve">                    5. Oprávky k ostatnímu dlouhodobému nehmotnému  majetku</t>
  </si>
  <si>
    <t xml:space="preserve">                    6. Oprávky ke stavbám</t>
  </si>
  <si>
    <t xml:space="preserve">                    7. Oprávky k samost.hmotným movitým věcem a souboru hmotných movitých věcí</t>
  </si>
  <si>
    <t xml:space="preserve">                    8. Oprávky k pěstitelským celkům trvalých porostů</t>
  </si>
  <si>
    <t xml:space="preserve">                    9. Oprávky k základnímu stádu a tažným zvířatům</t>
  </si>
  <si>
    <t xml:space="preserve">                   10. Oprávky k drobnému dlouhodobému hmotnému majetku</t>
  </si>
  <si>
    <t xml:space="preserve">                   11. Oprávky k ostatnímu dlouhodobému hmotnému majetku</t>
  </si>
  <si>
    <t xml:space="preserve">                    1. Materiál na skladě</t>
  </si>
  <si>
    <t xml:space="preserve">                    2. Materiál na cestě</t>
  </si>
  <si>
    <t xml:space="preserve">                    3. Nedokončená výroba</t>
  </si>
  <si>
    <t xml:space="preserve">                    4. Polotovary vlastní výroby</t>
  </si>
  <si>
    <t xml:space="preserve">                    5. Výrobky</t>
  </si>
  <si>
    <t xml:space="preserve">                    6. Mladá a ostatní zvířata a jejich skupiny</t>
  </si>
  <si>
    <t xml:space="preserve">                    7. Zboží na skladě a v prodejnách</t>
  </si>
  <si>
    <t xml:space="preserve">                    8. Zboží na cestě</t>
  </si>
  <si>
    <t xml:space="preserve">                    9. Poskytnuté zálohy na zásoby</t>
  </si>
  <si>
    <t xml:space="preserve">                    1. Odběratelé</t>
  </si>
  <si>
    <t xml:space="preserve">                    2. Směnky k inkasu</t>
  </si>
  <si>
    <t xml:space="preserve">                    3. Pohledávky za eskontované cenné papíry</t>
  </si>
  <si>
    <t xml:space="preserve">                    4. Poskytnuté provozní zálohy</t>
  </si>
  <si>
    <t xml:space="preserve">                    5. Ostatní pohledávky</t>
  </si>
  <si>
    <t xml:space="preserve">                    6. Pohledávky za zaměstnanci</t>
  </si>
  <si>
    <t xml:space="preserve">                    7. Pohledávky za institucemi sociálního zabezpečení a veřejného zdravotního pojištění</t>
  </si>
  <si>
    <t xml:space="preserve">                    8. Daň z příjmů</t>
  </si>
  <si>
    <t xml:space="preserve">                    9. Ostatní přímé daně</t>
  </si>
  <si>
    <t xml:space="preserve">                   10. Daň z přidané hodnoty</t>
  </si>
  <si>
    <t xml:space="preserve">                   11. Ostatní daně a poplatky</t>
  </si>
  <si>
    <t xml:space="preserve">                   12. Nároky na dotace a ostatní zúčtování se státním rozpočtem</t>
  </si>
  <si>
    <t xml:space="preserve">                   13. Nároky na dotace a ostatní zúčtování s rozpočtem orgánů územních samospr. celků</t>
  </si>
  <si>
    <t xml:space="preserve">                   14. Pohledávky za společníky sdruženými ve společnosti</t>
  </si>
  <si>
    <t xml:space="preserve">                   15. Pohledávky z pevných termínovaných operací a opcí</t>
  </si>
  <si>
    <t xml:space="preserve">                   16. Pohledávky z vydaných dluhopisů</t>
  </si>
  <si>
    <t xml:space="preserve">                   17. Jiné pohledávky</t>
  </si>
  <si>
    <t xml:space="preserve">                   18. Dohadné účty aktivní</t>
  </si>
  <si>
    <t xml:space="preserve">                   19. Opravná položka k pohledávkám</t>
  </si>
  <si>
    <t xml:space="preserve">                     1. Peněžní prostředky v pokladně</t>
  </si>
  <si>
    <t xml:space="preserve">                     2. Ceniny</t>
  </si>
  <si>
    <t xml:space="preserve">                     3. Peněžní  prostředky na účtech</t>
  </si>
  <si>
    <t xml:space="preserve">                     4. Majetkové cenné papíry k obchodování</t>
  </si>
  <si>
    <t xml:space="preserve">                     5. Dluhové cenné papíry k obchodování</t>
  </si>
  <si>
    <t xml:space="preserve">                     6. Ostatní cenné papíry</t>
  </si>
  <si>
    <t xml:space="preserve">                     7. Peníze na cestě</t>
  </si>
  <si>
    <t xml:space="preserve">                     1. Náklady příštích období</t>
  </si>
  <si>
    <t xml:space="preserve">                     2. Příjmy příštích období</t>
  </si>
  <si>
    <t xml:space="preserve">                     1. Vlastní jmění</t>
  </si>
  <si>
    <t xml:space="preserve">                     2. Fondy</t>
  </si>
  <si>
    <t xml:space="preserve">                     3. Oceňovací rozdíly z přecenění finančního majetku a závazků</t>
  </si>
  <si>
    <t xml:space="preserve">                     1. Účet výsledku hospodaření</t>
  </si>
  <si>
    <t xml:space="preserve">                     2. Výsledek hospodaření ve schvalovacím řízení</t>
  </si>
  <si>
    <t xml:space="preserve">                     3. Nerozdělený zisk, neuhrazená ztráta minulých let</t>
  </si>
  <si>
    <t xml:space="preserve">                     1. Rezervy</t>
  </si>
  <si>
    <t xml:space="preserve">                     1. Dlouhodobé úvěry</t>
  </si>
  <si>
    <t xml:space="preserve">                     2. Vydané dluhopisy</t>
  </si>
  <si>
    <t xml:space="preserve">                     3. Závazky z pronájmu</t>
  </si>
  <si>
    <t xml:space="preserve">                     4. Přijaté dlouhodobé zálohy</t>
  </si>
  <si>
    <t xml:space="preserve">                     5. Dlouhodobé směnky k úhradě</t>
  </si>
  <si>
    <t xml:space="preserve">                     6. Dohadné účty pasivní</t>
  </si>
  <si>
    <t xml:space="preserve">                     7. Ostatní dlouhodobé závazky</t>
  </si>
  <si>
    <t xml:space="preserve">                     1. Dodavatelé</t>
  </si>
  <si>
    <t xml:space="preserve">                     2. Směnky k úhradě</t>
  </si>
  <si>
    <t xml:space="preserve">                     3. Přijaté zálohy</t>
  </si>
  <si>
    <t xml:space="preserve">                     4. Ostatní závazky</t>
  </si>
  <si>
    <t xml:space="preserve">                     5. Zaměstnanci</t>
  </si>
  <si>
    <t xml:space="preserve">                     6. Ostatní závazky vůči zaměstnancům</t>
  </si>
  <si>
    <t xml:space="preserve">                     7. Závazky k institucím sociálního zabezpečení a veřejného zdravotního pojištění</t>
  </si>
  <si>
    <t xml:space="preserve">                     8. Daň z příjmu</t>
  </si>
  <si>
    <t xml:space="preserve">                     9. Ostatní přímé daně</t>
  </si>
  <si>
    <t xml:space="preserve">                    10. Daň z přidané hodnoty</t>
  </si>
  <si>
    <t xml:space="preserve">                    11. Ostatní daně a poplatky</t>
  </si>
  <si>
    <t xml:space="preserve">                    12. Závazky ze vztahu ke státnímu rozpočtu</t>
  </si>
  <si>
    <t xml:space="preserve">                    13. Závazky ze vztahu k rozpočtu orgánů územních samosprávných celků</t>
  </si>
  <si>
    <t xml:space="preserve">                    14. Závazky z upsaných nesplacených cenných papírů a podílů</t>
  </si>
  <si>
    <t xml:space="preserve">                    15. Závazky ke společníkům sdruženým ve společnosti</t>
  </si>
  <si>
    <t xml:space="preserve">                    16. Závazky z pevných termínovaných operací a opcí</t>
  </si>
  <si>
    <t xml:space="preserve">                    17. Jiné závazky</t>
  </si>
  <si>
    <t xml:space="preserve">                    18. Krátkodobé úvěry</t>
  </si>
  <si>
    <t xml:space="preserve">                    19. Eskontní úvěry</t>
  </si>
  <si>
    <t xml:space="preserve">                    20. Vydané krátkodobé dluhopisy</t>
  </si>
  <si>
    <t xml:space="preserve">                    21. Vlastní dluhopisy</t>
  </si>
  <si>
    <t xml:space="preserve">                    22. Dohadné účty pasivní</t>
  </si>
  <si>
    <t xml:space="preserve">                    23. Ostatní krátkodobé finanční výpomoci</t>
  </si>
  <si>
    <t xml:space="preserve">                      1. Výdaje příštích období</t>
  </si>
  <si>
    <t xml:space="preserve">                      2. Výnosy příštích období</t>
  </si>
  <si>
    <t>389</t>
  </si>
  <si>
    <t xml:space="preserve">                  10. Poskytnuté zálohy na dlouhodobý hmotný majetek</t>
  </si>
  <si>
    <t>Výkaz zisku a ztráty</t>
  </si>
  <si>
    <t>řádek</t>
  </si>
  <si>
    <t>hlavní činnost</t>
  </si>
  <si>
    <t>hospodářská/ doplňková činnost</t>
  </si>
  <si>
    <t xml:space="preserve">            1. Spotřeba materiálu, energie a ostatních neskladovaných dodávek</t>
  </si>
  <si>
    <t xml:space="preserve">            2. Prodané zboží</t>
  </si>
  <si>
    <t xml:space="preserve">            3. Opravy a udržování</t>
  </si>
  <si>
    <t xml:space="preserve">            4. Náklady na cestovné</t>
  </si>
  <si>
    <t xml:space="preserve">            5. Náklady na reprezentaci</t>
  </si>
  <si>
    <t xml:space="preserve">            6. Ostatní služby</t>
  </si>
  <si>
    <t xml:space="preserve">           7. Změna stavu zásob vlastní činnosti</t>
  </si>
  <si>
    <t xml:space="preserve">           8. Aktivace materiálu, zboží a vnitroorganizačních služeb</t>
  </si>
  <si>
    <t xml:space="preserve">           9. Aktivace dlouhodobého majetku</t>
  </si>
  <si>
    <t xml:space="preserve">           10. Mzdové náklady</t>
  </si>
  <si>
    <t xml:space="preserve">            11. Zákonné sociální pojištění</t>
  </si>
  <si>
    <t xml:space="preserve">            13. Zákonné sociální náklady</t>
  </si>
  <si>
    <t xml:space="preserve">            12. Ostatní sociální pojištění</t>
  </si>
  <si>
    <t xml:space="preserve">            14. Ostatní sociální náklady</t>
  </si>
  <si>
    <t xml:space="preserve">            15. Daně a poplatky</t>
  </si>
  <si>
    <t xml:space="preserve">            16. Smluvní pokuty a úroky z prodlení, ostatní pokuty a penále</t>
  </si>
  <si>
    <t xml:space="preserve">            17. Odpis nedobytné pohledávky</t>
  </si>
  <si>
    <t xml:space="preserve">            18. Nákladové úroky</t>
  </si>
  <si>
    <t xml:space="preserve">            19. Kursové ztráty</t>
  </si>
  <si>
    <t xml:space="preserve">            20. Dary</t>
  </si>
  <si>
    <t xml:space="preserve">            21. Manka a škody</t>
  </si>
  <si>
    <t xml:space="preserve">            22. Jiné ostatní náklady</t>
  </si>
  <si>
    <t xml:space="preserve">            23. Odpisy dlouhodobého majetku</t>
  </si>
  <si>
    <t xml:space="preserve">            24. Prodaný dlouhodobý majetek</t>
  </si>
  <si>
    <t xml:space="preserve">            25. Prodané cenné papíry a podíly</t>
  </si>
  <si>
    <t xml:space="preserve">            26. Prodaný materiál</t>
  </si>
  <si>
    <t xml:space="preserve">            27. Tvorba a použití  rezerv a opravných položek</t>
  </si>
  <si>
    <t xml:space="preserve">            28. Poskyt.členské příspěvky a příspěvky zúčt. mezi  organ. složkami</t>
  </si>
  <si>
    <t xml:space="preserve">            29. Daň z příjmů</t>
  </si>
  <si>
    <t xml:space="preserve">             1. Provozní dotace</t>
  </si>
  <si>
    <t xml:space="preserve">             2. Přijaté příspěvky zúčtované mezi organizačními složkami</t>
  </si>
  <si>
    <t xml:space="preserve">            3. Přijaté příspěvky (dary)</t>
  </si>
  <si>
    <t xml:space="preserve">             4. Přijaté členské příspěvky</t>
  </si>
  <si>
    <t xml:space="preserve">             5. Smluvní pokuty, úroky z prodlení, ostatní pokuty a penále</t>
  </si>
  <si>
    <t xml:space="preserve">             6. Platby za odepsané pohledávky</t>
  </si>
  <si>
    <t xml:space="preserve">             7. Výnosové úroky</t>
  </si>
  <si>
    <t xml:space="preserve">             8. Kursové zisky</t>
  </si>
  <si>
    <t xml:space="preserve">             9. Zúčtování fondů</t>
  </si>
  <si>
    <t xml:space="preserve">             10. Jiné ostatní výnosy</t>
  </si>
  <si>
    <t xml:space="preserve">             11. Tržby z prodeje dlouh. nehmotného a hmotného majetku</t>
  </si>
  <si>
    <t xml:space="preserve">             12. Tržby z prodeje cenných papírů a podílů</t>
  </si>
  <si>
    <t xml:space="preserve">             13. Tržby z prodeje materiálu</t>
  </si>
  <si>
    <t xml:space="preserve">             14. Výnosy z krátkodobého finančního majetku</t>
  </si>
  <si>
    <t xml:space="preserve">             15. Výnosy z dlouhodobého finančního majetku</t>
  </si>
  <si>
    <t>Součásti VVŠ</t>
  </si>
  <si>
    <t>HV z hlavní činnosti</t>
  </si>
  <si>
    <t>HV z doplňkové činnosti</t>
  </si>
  <si>
    <t>HV celkem</t>
  </si>
  <si>
    <t>C e l k e m</t>
  </si>
  <si>
    <t>Tabulka 5   Veřejné zdroje financování VVŠ: prostředky poskytnuté a prostředky použité</t>
  </si>
  <si>
    <r>
      <t xml:space="preserve">SOUHRN 1 </t>
    </r>
    <r>
      <rPr>
        <sz val="8"/>
        <rFont val="Calibri"/>
        <family val="2"/>
        <charset val="238"/>
      </rPr>
      <t>(ř.31+ř.36)</t>
    </r>
  </si>
  <si>
    <t>Druh podpory (dotační položky a ukazatele)</t>
  </si>
  <si>
    <t>Ostatní použité neveřej. zdroje *)</t>
  </si>
  <si>
    <t>Druh podpory/název programu</t>
  </si>
  <si>
    <r>
      <t>z toho zdroje zahr. v</t>
    </r>
    <r>
      <rPr>
        <sz val="10"/>
        <rFont val="Calibri"/>
        <family val="2"/>
        <charset val="238"/>
      </rPr>
      <t xml:space="preserve"> %</t>
    </r>
  </si>
  <si>
    <t>z toho zajištěno spoluřešit.</t>
  </si>
  <si>
    <t>z toho převody do FÚUP</t>
  </si>
  <si>
    <t>z toho na zákl. fin. vypořádání</t>
  </si>
  <si>
    <r>
      <t xml:space="preserve">Prostředky z veřejných zdrojů </t>
    </r>
    <r>
      <rPr>
        <b/>
        <sz val="10"/>
        <color indexed="8"/>
        <rFont val="Calibri"/>
        <family val="2"/>
        <charset val="238"/>
      </rPr>
      <t>běžné</t>
    </r>
  </si>
  <si>
    <t>Vlastní použité</t>
  </si>
  <si>
    <t>Ostatní použité neveřejné zdroje celkem</t>
  </si>
  <si>
    <t xml:space="preserve">  C  e  l  k  e  m</t>
  </si>
  <si>
    <t>Operační program/prioritní osa/priorita/oblast podpory /komponenta</t>
  </si>
  <si>
    <r>
      <t>z toho zdroje EU v</t>
    </r>
    <r>
      <rPr>
        <sz val="10"/>
        <rFont val="Calibri"/>
        <family val="2"/>
        <charset val="238"/>
      </rPr>
      <t xml:space="preserve"> %</t>
    </r>
  </si>
  <si>
    <t>Nevyčerp. z poskyt. veřejných prostředků v roce</t>
  </si>
  <si>
    <t>Vratka nevyčerp. Prostředků</t>
  </si>
  <si>
    <r>
      <t xml:space="preserve">      </t>
    </r>
    <r>
      <rPr>
        <sz val="10"/>
        <rFont val="Calibri"/>
        <family val="2"/>
        <charset val="238"/>
      </rPr>
      <t xml:space="preserve">  komponenta 3.2</t>
    </r>
  </si>
  <si>
    <r>
      <t xml:space="preserve">      </t>
    </r>
    <r>
      <rPr>
        <sz val="10"/>
        <rFont val="Calibri"/>
        <family val="2"/>
        <charset val="238"/>
      </rPr>
      <t xml:space="preserve">  komponenta 4.5</t>
    </r>
  </si>
  <si>
    <t>Výnosy za rok</t>
  </si>
  <si>
    <t>Transfer znalostí</t>
  </si>
  <si>
    <t>Tržby  za vlastní služby</t>
  </si>
  <si>
    <t>prostory</t>
  </si>
  <si>
    <t>Z toho stipendijní fond - tvorba</t>
  </si>
  <si>
    <t>Počet studentů</t>
  </si>
  <si>
    <t>Průměrná částka na 1 studenta</t>
  </si>
  <si>
    <t>Úhrada za další činnosti poskytované vysokou školou</t>
  </si>
  <si>
    <r>
      <t xml:space="preserve">Tab. 8.a:    Pracovníci a mzdové prostředky </t>
    </r>
    <r>
      <rPr>
        <sz val="11"/>
        <rFont val="Calibri"/>
        <family val="2"/>
        <charset val="238"/>
      </rPr>
      <t>(v podrobném členění dle zdroje financování - mzdy vč. OON)</t>
    </r>
  </si>
  <si>
    <t>VaV z národních zdrojů</t>
  </si>
  <si>
    <t>Celkem vyplaceno</t>
  </si>
  <si>
    <t>Menzy a ostatní stravovací zařízení na zákl. smluvního vztahu</t>
  </si>
  <si>
    <t>od zaměst-  nanců</t>
  </si>
  <si>
    <t>Koleje a ostatní ubytovací zařízení provozované VVŠ</t>
  </si>
  <si>
    <t>Návrh na příděl ze zisku do fondů v násled. roce</t>
  </si>
  <si>
    <t>ostatní užití</t>
  </si>
  <si>
    <t>ostatní příjmy celkem</t>
  </si>
  <si>
    <t>Neinvestiční celkem</t>
  </si>
  <si>
    <t xml:space="preserve">             ostatní inv. užití</t>
  </si>
  <si>
    <t>poplatky za studium dle § 58 zákona 111/81998 Sb.</t>
  </si>
  <si>
    <t>ostatní příjmy</t>
  </si>
  <si>
    <t>Stav k 31. 12. 2023</t>
  </si>
  <si>
    <t>předzápis – celý semestr</t>
  </si>
  <si>
    <t>předzápis – jednotlivé předměty</t>
  </si>
  <si>
    <t>znalečné (počet poskytnutých znaleckých posudků)</t>
  </si>
  <si>
    <t>GAČR – součtový řádek</t>
  </si>
  <si>
    <t>TAČR – součtový řádek</t>
  </si>
  <si>
    <t>PO 1 – Posilování kapacit pro kvalitní výzkum</t>
  </si>
  <si>
    <t>PO 2 – Rozvoj VŠ a lidských zdrojů pro VaV</t>
  </si>
  <si>
    <t>PO 3 – Rovný přístup ke kvalitnímu vzdělávání</t>
  </si>
  <si>
    <t xml:space="preserve">     OP JAK – Jan Amos Komenský</t>
  </si>
  <si>
    <t xml:space="preserve">P1 – Výzkum a vývoj  </t>
  </si>
  <si>
    <t>P2 – Vzdělávání</t>
  </si>
  <si>
    <t xml:space="preserve">     OP VVV – Výzkum, vývoj a vzdělávání</t>
  </si>
  <si>
    <t xml:space="preserve">                    1. Podíly – ovládaná nebo ovládající osoba</t>
  </si>
  <si>
    <t xml:space="preserve">                    2. Podíly – podstatný vliv</t>
  </si>
  <si>
    <t xml:space="preserve">   Hospodářský výsledek běžného roku</t>
  </si>
  <si>
    <t xml:space="preserve">   Cash flow celkové</t>
  </si>
  <si>
    <t xml:space="preserve">   Stav peněžních prostředků</t>
  </si>
  <si>
    <t>Ostatní použité neveřejné zdroje *)</t>
  </si>
  <si>
    <t>Ostatní použ. neveřejné zdroje celkem *)</t>
  </si>
  <si>
    <t>*) uvedeny pouze částky, pokud byly v daném roce sledovány</t>
  </si>
  <si>
    <r>
      <rPr>
        <sz val="8"/>
        <color indexed="8"/>
        <rFont val="Calibri"/>
        <family val="2"/>
        <charset val="238"/>
      </rPr>
      <t>(1)</t>
    </r>
    <r>
      <rPr>
        <sz val="10"/>
        <color indexed="8"/>
        <rFont val="Calibri"/>
        <family val="2"/>
        <charset val="238"/>
      </rPr>
      <t xml:space="preserve"> </t>
    </r>
    <r>
      <rPr>
        <b/>
        <sz val="10"/>
        <color indexed="8"/>
        <rFont val="Calibri"/>
        <family val="2"/>
        <charset val="238"/>
      </rPr>
      <t>Licenční smlouva</t>
    </r>
    <r>
      <rPr>
        <sz val="10"/>
        <color indexed="8"/>
        <rFont val="Calibri"/>
        <family val="2"/>
        <charset val="238"/>
      </rPr>
      <t xml:space="preserve"> je definována jako poskytnutí práva ve sjednaném rozsahu a na sjednaném území na nabytí či poskytnutí licence na některou z ochran duševního a průmyslového vlastnictví. Licenční smlouvy se uzavírají k patentovaným vynálezům, resp. zapsaným užitným vzorům, průmyslovým vzorům, topografii polovodičových výrobků, novým odrůdám rostlin a plemenům zvířat či k ochranným známkám písemnou smlouvou. Poskytovatel opravňuje nabyvatele ve sjednaném rozsahu a na sjednaném území k výkonu práv z duševního a průmyslového vlastnictví a nabyvatel se zavazuje k poskytování určité úplaty (licenční poplatky) nebo jiné majetkové hodnoty. Nabyvateli přitom nehrozí obvinění z narušení duševního vlastnictví či autorského práva ze strany poskytovatele.</t>
    </r>
  </si>
  <si>
    <r>
      <rPr>
        <sz val="8"/>
        <color indexed="8"/>
        <rFont val="Calibri"/>
        <family val="2"/>
        <charset val="238"/>
      </rPr>
      <t>(2)</t>
    </r>
    <r>
      <rPr>
        <sz val="10"/>
        <color indexed="8"/>
        <rFont val="Calibri"/>
        <family val="2"/>
        <charset val="238"/>
      </rPr>
      <t xml:space="preserve"> </t>
    </r>
    <r>
      <rPr>
        <b/>
        <sz val="10"/>
        <color indexed="8"/>
        <rFont val="Calibri"/>
        <family val="2"/>
        <charset val="238"/>
      </rPr>
      <t>Smluvní výzkum</t>
    </r>
    <r>
      <rPr>
        <sz val="10"/>
        <color indexed="8"/>
        <rFont val="Calibri"/>
        <family val="2"/>
        <charset val="238"/>
      </rPr>
      <t xml:space="preserve"> je výzkum na zakázku, který vychází ze spolupráce (interakce) specificky plnící především výzkumné potřeby subjektů aplikační sféry a vysokoškolská instituce je pro subjekt aplikační sféry realizuje dle jeho požadavků a potřeb. Za tento výzkum jsou jí tímto subjektem poskytovány finanční prostředky. Typicky zahrnuje rozsáhlejší projekty, originální výzkum a psaný report. Obvykle bývá výzkum na zakázku zadán jednou konkrétní externí organizací (pro její potřebu). Není rozhodující, zda finanční prostředky, které subjekt aplikační sféry na takový smluvní výzkum vynaložil, pochází z veřejných či soukromých zdrojů. Za smluvní výzkum nelze považovat případ, kdy je vysoká škola příjemcem účelové podpory na aplikovaný výzkum.</t>
    </r>
  </si>
  <si>
    <r>
      <rPr>
        <sz val="8"/>
        <color indexed="8"/>
        <rFont val="Calibri"/>
        <family val="2"/>
        <charset val="238"/>
      </rPr>
      <t>(3)</t>
    </r>
    <r>
      <rPr>
        <sz val="10"/>
        <color indexed="8"/>
        <rFont val="Calibri"/>
        <family val="2"/>
        <charset val="238"/>
      </rPr>
      <t xml:space="preserve"> </t>
    </r>
    <r>
      <rPr>
        <b/>
        <sz val="10"/>
        <color indexed="8"/>
        <rFont val="Calibri"/>
        <family val="2"/>
        <charset val="238"/>
      </rPr>
      <t>Placené vzdělávací kurzy</t>
    </r>
    <r>
      <rPr>
        <sz val="10"/>
        <color indexed="8"/>
        <rFont val="Calibri"/>
        <family val="2"/>
        <charset val="238"/>
      </rPr>
      <t xml:space="preserve"> prohlubující kvalifikaci zaměstnanců subjektů aplikační sféry (např. podnikové vzdělávací kurzy). Subjektem aplikační sféry se zde rozumí právnická osoba, jejíž hlavní činností není výzkum a vývoj. Může se jednat o podnikatelský subjekt, orgán veřejné správy, neziskovou organizaci, apod. - vždy s podmínkou, že hlavní činnost není výzkumná. Výnosy budou zahrnuty z těch vzdělávacích kurzů, které jsou "na zakázku", tzn. po dohodě s danou organizací pro její zaměstnance. Nejedná se zde o vyčíslení nákladů účastníků vzdělávacích kurzů, kteří jsou zaměstnaní ve společnosti, která splňuje výše uvedenou definici. Naopak, jedná se o kurzy, jež vznikly po dohodě s vybranou společností, neboť tato chtěla školit své zaměstnance.</t>
    </r>
  </si>
  <si>
    <r>
      <rPr>
        <sz val="8"/>
        <color indexed="8"/>
        <rFont val="Calibri"/>
        <family val="2"/>
        <charset val="238"/>
      </rPr>
      <t>(4)</t>
    </r>
    <r>
      <rPr>
        <b/>
        <sz val="10"/>
        <color indexed="8"/>
        <rFont val="Calibri"/>
        <family val="2"/>
        <charset val="238"/>
      </rPr>
      <t xml:space="preserve"> Konzultace a poradenství </t>
    </r>
    <r>
      <rPr>
        <sz val="10"/>
        <color indexed="8"/>
        <rFont val="Calibri"/>
        <family val="2"/>
        <charset val="238"/>
      </rPr>
      <t>je založeno na poskytnutí expertní rady, názoru či činnosti, jenž závisí na vysoké míře intelektuálních vstupních zdrojů od vysokoškolské instituce ke klientovi. Vysoká škola za úplatu a v souladu s tržními podmínkami poskytuje konzultační a poradenské služby subjektům aplikační sféry. Hlavním požadovaným výstupem konzultace není vytvoření nové znalosti (vědomosti), ale porozumění nebo pochopení určitého stavu.</t>
    </r>
  </si>
  <si>
    <t>Poznámky:</t>
  </si>
  <si>
    <r>
      <t xml:space="preserve">příjmy z licenčních smluv </t>
    </r>
    <r>
      <rPr>
        <sz val="9"/>
        <rFont val="Calibri"/>
        <family val="2"/>
        <charset val="238"/>
        <scheme val="minor"/>
      </rPr>
      <t>(1)</t>
    </r>
  </si>
  <si>
    <r>
      <t>příjmy ze smluvního výzkumu</t>
    </r>
    <r>
      <rPr>
        <sz val="9"/>
        <rFont val="Calibri"/>
        <family val="2"/>
        <charset val="238"/>
        <scheme val="minor"/>
      </rPr>
      <t xml:space="preserve"> (2)</t>
    </r>
  </si>
  <si>
    <r>
      <t>placené vzdělávací kurzy pro zaměstnance subjektů aplikační sféry</t>
    </r>
    <r>
      <rPr>
        <sz val="9"/>
        <rFont val="Calibri"/>
        <family val="2"/>
        <charset val="238"/>
        <scheme val="minor"/>
      </rPr>
      <t xml:space="preserve"> (3)</t>
    </r>
  </si>
  <si>
    <r>
      <t xml:space="preserve">konzultace a poradenství </t>
    </r>
    <r>
      <rPr>
        <sz val="9"/>
        <rFont val="Calibri"/>
        <family val="2"/>
        <charset val="238"/>
        <scheme val="minor"/>
      </rPr>
      <t>(4)</t>
    </r>
  </si>
  <si>
    <t>250 Kč/500 Kč</t>
  </si>
  <si>
    <t>4 000 Kč / 16 000 Kč</t>
  </si>
  <si>
    <t>8 000 Kč / 24 000 Kč</t>
  </si>
  <si>
    <t>250 Kč / 450 Kč / 1 000 Kč do 6/2023
300 Kč / 500 Kč / 1 000 Kč od 7/2023
0 Kč / 0 Kč / 0 Kč od 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</si>
</sst>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#,##0_ ;[Red]\-#,##0\ ;\–\ "/>
    <numFmt numFmtId="166" formatCode="#,##0_ ;[Red]\-#,##0\ "/>
    <numFmt numFmtId="167" formatCode="#,##0\ &quot;Kč&quot;"/>
    <numFmt numFmtId="168" formatCode="#,##0&quot; tis. Kč&quot;"/>
    <numFmt numFmtId="169" formatCode="#,##0&quot; Kč&quot;"/>
  </numFmts>
  <fonts count="5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name val="Calibri"/>
      <family val="2"/>
      <charset val="238"/>
    </font>
    <font>
      <sz val="12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4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i/>
      <sz val="8"/>
      <name val="Calibri"/>
      <family val="2"/>
      <charset val="238"/>
    </font>
    <font>
      <i/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indexed="48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1D5"/>
        <bgColor indexed="64"/>
      </patternFill>
    </fill>
  </fills>
  <borders count="1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thin">
        <color indexed="55"/>
      </top>
      <bottom style="medium">
        <color indexed="64"/>
      </bottom>
      <diagonal/>
    </border>
    <border>
      <left style="thin">
        <color indexed="64"/>
      </left>
      <right/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2" fillId="0" borderId="0"/>
    <xf numFmtId="0" fontId="1" fillId="0" borderId="0"/>
    <xf numFmtId="9" fontId="46" fillId="0" borderId="0" applyFont="0" applyFill="0" applyBorder="0" applyAlignment="0" applyProtection="0"/>
  </cellStyleXfs>
  <cellXfs count="1327">
    <xf numFmtId="0" fontId="0" fillId="0" borderId="0" xfId="0"/>
    <xf numFmtId="0" fontId="3" fillId="0" borderId="0" xfId="1"/>
    <xf numFmtId="0" fontId="3" fillId="0" borderId="0" xfId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49" fontId="4" fillId="0" borderId="0" xfId="1" applyNumberFormat="1" applyFont="1" applyAlignment="1" applyProtection="1">
      <alignment vertical="center"/>
      <protection locked="0"/>
    </xf>
    <xf numFmtId="49" fontId="4" fillId="0" borderId="0" xfId="1" applyNumberFormat="1" applyFont="1" applyAlignment="1">
      <alignment vertical="center"/>
    </xf>
    <xf numFmtId="0" fontId="23" fillId="0" borderId="0" xfId="1" applyFont="1" applyAlignment="1" applyProtection="1">
      <alignment vertical="center"/>
      <protection locked="0"/>
    </xf>
    <xf numFmtId="0" fontId="24" fillId="0" borderId="0" xfId="1" applyFont="1" applyAlignment="1" applyProtection="1">
      <alignment vertical="center"/>
      <protection locked="0"/>
    </xf>
    <xf numFmtId="0" fontId="24" fillId="0" borderId="0" xfId="1" applyFont="1" applyAlignment="1" applyProtection="1">
      <alignment horizontal="right" vertical="center"/>
      <protection locked="0"/>
    </xf>
    <xf numFmtId="49" fontId="24" fillId="0" borderId="0" xfId="1" applyNumberFormat="1" applyFont="1" applyAlignment="1" applyProtection="1">
      <alignment vertical="center"/>
      <protection locked="0"/>
    </xf>
    <xf numFmtId="0" fontId="24" fillId="0" borderId="0" xfId="1" applyFont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49" fontId="5" fillId="0" borderId="0" xfId="1" applyNumberFormat="1" applyFont="1" applyAlignment="1" applyProtection="1">
      <alignment vertical="center"/>
      <protection locked="0"/>
    </xf>
    <xf numFmtId="49" fontId="5" fillId="0" borderId="0" xfId="1" applyNumberFormat="1" applyFont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25" fillId="0" borderId="0" xfId="1" applyFont="1" applyAlignment="1" applyProtection="1">
      <alignment vertical="center"/>
      <protection locked="0"/>
    </xf>
    <xf numFmtId="0" fontId="26" fillId="0" borderId="0" xfId="1" applyFont="1" applyAlignment="1" applyProtection="1">
      <alignment vertical="center"/>
      <protection locked="0"/>
    </xf>
    <xf numFmtId="0" fontId="26" fillId="0" borderId="0" xfId="1" applyFont="1" applyAlignment="1">
      <alignment vertical="center"/>
    </xf>
    <xf numFmtId="0" fontId="24" fillId="0" borderId="0" xfId="1" applyFont="1" applyAlignment="1" applyProtection="1">
      <alignment horizontal="center" vertical="center"/>
      <protection locked="0"/>
    </xf>
    <xf numFmtId="0" fontId="24" fillId="0" borderId="0" xfId="1" applyFont="1" applyAlignment="1">
      <alignment horizontal="center" vertical="center"/>
    </xf>
    <xf numFmtId="0" fontId="24" fillId="0" borderId="0" xfId="1" applyFont="1" applyAlignment="1" applyProtection="1">
      <alignment vertical="center" wrapText="1"/>
      <protection locked="0"/>
    </xf>
    <xf numFmtId="0" fontId="24" fillId="0" borderId="0" xfId="1" applyFont="1" applyAlignment="1">
      <alignment vertical="center" wrapText="1"/>
    </xf>
    <xf numFmtId="0" fontId="24" fillId="0" borderId="0" xfId="1" applyFont="1"/>
    <xf numFmtId="0" fontId="25" fillId="0" borderId="0" xfId="1" applyFont="1"/>
    <xf numFmtId="0" fontId="24" fillId="0" borderId="0" xfId="1" applyFont="1" applyProtection="1">
      <protection locked="0"/>
    </xf>
    <xf numFmtId="0" fontId="25" fillId="0" borderId="1" xfId="1" applyFont="1" applyBorder="1" applyAlignment="1" applyProtection="1">
      <alignment horizontal="center" vertical="center" wrapText="1"/>
      <protection locked="0"/>
    </xf>
    <xf numFmtId="0" fontId="25" fillId="0" borderId="2" xfId="1" applyFont="1" applyBorder="1" applyAlignment="1" applyProtection="1">
      <alignment horizontal="center" vertical="center" wrapText="1"/>
      <protection locked="0"/>
    </xf>
    <xf numFmtId="0" fontId="25" fillId="0" borderId="3" xfId="1" applyFont="1" applyBorder="1" applyAlignment="1" applyProtection="1">
      <alignment horizontal="center" vertical="center" wrapText="1"/>
      <protection locked="0"/>
    </xf>
    <xf numFmtId="0" fontId="27" fillId="0" borderId="0" xfId="1" applyFont="1" applyAlignment="1" applyProtection="1">
      <alignment vertical="center"/>
      <protection locked="0"/>
    </xf>
    <xf numFmtId="0" fontId="25" fillId="0" borderId="0" xfId="1" applyFont="1" applyAlignment="1" applyProtection="1">
      <alignment horizontal="justify" vertical="center"/>
      <protection locked="0"/>
    </xf>
    <xf numFmtId="0" fontId="24" fillId="0" borderId="4" xfId="1" applyFont="1" applyBorder="1" applyAlignment="1" applyProtection="1">
      <alignment horizontal="center" vertical="center" wrapText="1"/>
      <protection locked="0"/>
    </xf>
    <xf numFmtId="0" fontId="25" fillId="0" borderId="0" xfId="1" applyFont="1" applyAlignment="1">
      <alignment vertical="center"/>
    </xf>
    <xf numFmtId="0" fontId="28" fillId="0" borderId="0" xfId="1" applyFont="1" applyAlignment="1" applyProtection="1">
      <alignment horizontal="right" vertical="center"/>
      <protection locked="0"/>
    </xf>
    <xf numFmtId="0" fontId="24" fillId="0" borderId="0" xfId="1" applyFont="1" applyAlignment="1" applyProtection="1">
      <alignment horizontal="justify" vertical="center" wrapText="1"/>
      <protection locked="0"/>
    </xf>
    <xf numFmtId="0" fontId="23" fillId="0" borderId="0" xfId="1" applyFont="1" applyProtection="1">
      <protection locked="0"/>
    </xf>
    <xf numFmtId="0" fontId="24" fillId="0" borderId="0" xfId="1" applyFont="1" applyAlignment="1" applyProtection="1">
      <alignment horizontal="left" vertical="center"/>
      <protection locked="0"/>
    </xf>
    <xf numFmtId="0" fontId="24" fillId="0" borderId="5" xfId="1" applyFont="1" applyBorder="1" applyAlignment="1" applyProtection="1">
      <alignment horizontal="center" vertical="center" wrapText="1"/>
      <protection locked="0"/>
    </xf>
    <xf numFmtId="0" fontId="24" fillId="0" borderId="0" xfId="1" applyFont="1" applyAlignment="1" applyProtection="1">
      <alignment horizontal="left" vertical="center" wrapText="1"/>
      <protection locked="0"/>
    </xf>
    <xf numFmtId="0" fontId="23" fillId="0" borderId="0" xfId="1" applyFont="1" applyAlignment="1" applyProtection="1">
      <alignment horizontal="justify" vertical="center"/>
      <protection locked="0"/>
    </xf>
    <xf numFmtId="0" fontId="24" fillId="0" borderId="0" xfId="1" applyFont="1" applyAlignment="1">
      <alignment horizontal="left" vertical="center"/>
    </xf>
    <xf numFmtId="4" fontId="24" fillId="0" borderId="0" xfId="1" applyNumberFormat="1" applyFont="1" applyAlignment="1" applyProtection="1">
      <alignment vertical="center"/>
      <protection locked="0"/>
    </xf>
    <xf numFmtId="4" fontId="24" fillId="0" borderId="0" xfId="1" applyNumberFormat="1" applyFont="1" applyAlignment="1">
      <alignment vertical="center"/>
    </xf>
    <xf numFmtId="4" fontId="24" fillId="0" borderId="0" xfId="1" applyNumberFormat="1" applyFont="1" applyAlignment="1" applyProtection="1">
      <alignment horizontal="right" vertical="center"/>
      <protection locked="0"/>
    </xf>
    <xf numFmtId="4" fontId="24" fillId="0" borderId="0" xfId="1" applyNumberFormat="1" applyFont="1" applyProtection="1">
      <protection locked="0"/>
    </xf>
    <xf numFmtId="4" fontId="24" fillId="0" borderId="0" xfId="1" applyNumberFormat="1" applyFont="1" applyAlignment="1" applyProtection="1">
      <alignment horizontal="right"/>
      <protection locked="0"/>
    </xf>
    <xf numFmtId="4" fontId="24" fillId="0" borderId="0" xfId="1" applyNumberFormat="1" applyFont="1"/>
    <xf numFmtId="4" fontId="29" fillId="0" borderId="0" xfId="1" applyNumberFormat="1" applyFont="1" applyAlignment="1" applyProtection="1">
      <alignment horizontal="right" vertical="top" wrapText="1"/>
      <protection locked="0"/>
    </xf>
    <xf numFmtId="0" fontId="29" fillId="0" borderId="0" xfId="1" applyFont="1" applyAlignment="1">
      <alignment horizontal="right" vertical="top" wrapText="1"/>
    </xf>
    <xf numFmtId="0" fontId="29" fillId="0" borderId="0" xfId="1" applyFont="1" applyAlignment="1">
      <alignment vertical="top" wrapText="1"/>
    </xf>
    <xf numFmtId="0" fontId="30" fillId="0" borderId="6" xfId="1" applyFont="1" applyBorder="1" applyAlignment="1" applyProtection="1">
      <alignment horizontal="left" vertical="center" wrapText="1"/>
      <protection locked="0"/>
    </xf>
    <xf numFmtId="0" fontId="31" fillId="0" borderId="0" xfId="1" applyFont="1" applyAlignment="1">
      <alignment vertical="top" wrapText="1"/>
    </xf>
    <xf numFmtId="0" fontId="31" fillId="0" borderId="0" xfId="1" applyFont="1" applyAlignment="1">
      <alignment horizontal="center" vertical="top" wrapText="1"/>
    </xf>
    <xf numFmtId="0" fontId="31" fillId="0" borderId="0" xfId="1" applyFont="1" applyAlignment="1">
      <alignment horizontal="justify" vertical="top" wrapText="1"/>
    </xf>
    <xf numFmtId="4" fontId="29" fillId="0" borderId="0" xfId="1" applyNumberFormat="1" applyFont="1" applyAlignment="1" applyProtection="1">
      <alignment horizontal="right" vertical="center" wrapText="1"/>
      <protection locked="0"/>
    </xf>
    <xf numFmtId="0" fontId="24" fillId="0" borderId="1" xfId="1" applyFont="1" applyBorder="1" applyAlignment="1" applyProtection="1">
      <alignment horizontal="center" vertical="center"/>
      <protection locked="0"/>
    </xf>
    <xf numFmtId="0" fontId="24" fillId="0" borderId="7" xfId="1" applyFont="1" applyBorder="1" applyAlignment="1" applyProtection="1">
      <alignment horizontal="center" vertical="center"/>
      <protection locked="0"/>
    </xf>
    <xf numFmtId="0" fontId="24" fillId="0" borderId="8" xfId="1" applyFont="1" applyBorder="1" applyAlignment="1" applyProtection="1">
      <alignment horizontal="center" vertical="center"/>
      <protection locked="0"/>
    </xf>
    <xf numFmtId="4" fontId="24" fillId="0" borderId="2" xfId="1" applyNumberFormat="1" applyFont="1" applyBorder="1" applyAlignment="1" applyProtection="1">
      <alignment horizontal="center" vertical="center"/>
      <protection locked="0"/>
    </xf>
    <xf numFmtId="4" fontId="24" fillId="0" borderId="3" xfId="1" applyNumberFormat="1" applyFont="1" applyBorder="1" applyAlignment="1" applyProtection="1">
      <alignment horizontal="center" vertical="center"/>
      <protection locked="0"/>
    </xf>
    <xf numFmtId="0" fontId="29" fillId="0" borderId="0" xfId="1" applyFont="1" applyAlignment="1" applyProtection="1">
      <alignment vertical="center" wrapText="1"/>
      <protection locked="0"/>
    </xf>
    <xf numFmtId="0" fontId="32" fillId="0" borderId="0" xfId="1" applyFont="1" applyAlignment="1">
      <alignment vertical="center"/>
    </xf>
    <xf numFmtId="4" fontId="33" fillId="0" borderId="0" xfId="1" applyNumberFormat="1" applyFont="1" applyAlignment="1">
      <alignment vertical="center"/>
    </xf>
    <xf numFmtId="0" fontId="23" fillId="0" borderId="0" xfId="1" applyFont="1"/>
    <xf numFmtId="4" fontId="29" fillId="0" borderId="0" xfId="1" applyNumberFormat="1" applyFont="1" applyAlignment="1">
      <alignment horizontal="right" vertical="top" wrapText="1"/>
    </xf>
    <xf numFmtId="0" fontId="32" fillId="0" borderId="0" xfId="1" applyFont="1"/>
    <xf numFmtId="0" fontId="33" fillId="0" borderId="0" xfId="1" applyFont="1"/>
    <xf numFmtId="0" fontId="32" fillId="0" borderId="0" xfId="1" applyFont="1" applyAlignment="1" applyProtection="1">
      <alignment vertical="center"/>
      <protection locked="0"/>
    </xf>
    <xf numFmtId="0" fontId="24" fillId="0" borderId="9" xfId="1" applyFont="1" applyBorder="1" applyAlignment="1" applyProtection="1">
      <alignment horizontal="left" vertical="center"/>
      <protection locked="0"/>
    </xf>
    <xf numFmtId="0" fontId="34" fillId="0" borderId="0" xfId="1" applyFont="1" applyAlignment="1" applyProtection="1">
      <alignment horizontal="left" vertical="center"/>
      <protection locked="0"/>
    </xf>
    <xf numFmtId="0" fontId="24" fillId="0" borderId="11" xfId="1" applyFont="1" applyBorder="1" applyAlignment="1" applyProtection="1">
      <alignment horizontal="center" vertical="center" wrapText="1"/>
      <protection locked="0"/>
    </xf>
    <xf numFmtId="0" fontId="25" fillId="0" borderId="12" xfId="1" applyFont="1" applyBorder="1" applyAlignment="1" applyProtection="1">
      <alignment horizontal="center" vertical="center" wrapText="1"/>
      <protection locked="0"/>
    </xf>
    <xf numFmtId="0" fontId="24" fillId="0" borderId="10" xfId="1" applyFont="1" applyBorder="1" applyAlignment="1" applyProtection="1">
      <alignment vertical="center"/>
      <protection locked="0"/>
    </xf>
    <xf numFmtId="0" fontId="24" fillId="0" borderId="13" xfId="1" applyFont="1" applyBorder="1" applyAlignment="1" applyProtection="1">
      <alignment horizontal="center" vertical="center" wrapText="1"/>
      <protection locked="0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 applyProtection="1">
      <alignment horizontal="center" vertical="center" wrapText="1"/>
      <protection locked="0"/>
    </xf>
    <xf numFmtId="0" fontId="25" fillId="0" borderId="15" xfId="1" applyFont="1" applyBorder="1" applyAlignment="1" applyProtection="1">
      <alignment horizontal="center" vertical="center" wrapText="1"/>
      <protection locked="0"/>
    </xf>
    <xf numFmtId="0" fontId="24" fillId="0" borderId="16" xfId="1" applyFont="1" applyBorder="1" applyAlignment="1" applyProtection="1">
      <alignment horizontal="center" vertical="center" wrapText="1"/>
      <protection locked="0"/>
    </xf>
    <xf numFmtId="0" fontId="24" fillId="0" borderId="17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5" fillId="0" borderId="0" xfId="1" applyFont="1" applyAlignment="1" applyProtection="1">
      <alignment vertical="center"/>
      <protection locked="0"/>
    </xf>
    <xf numFmtId="4" fontId="24" fillId="0" borderId="0" xfId="1" applyNumberFormat="1" applyFont="1" applyAlignment="1" applyProtection="1">
      <alignment horizontal="center" vertical="center"/>
      <protection locked="0"/>
    </xf>
    <xf numFmtId="0" fontId="31" fillId="0" borderId="0" xfId="1" applyFont="1" applyAlignment="1" applyProtection="1">
      <alignment horizontal="center" vertical="center" wrapText="1"/>
      <protection locked="0"/>
    </xf>
    <xf numFmtId="0" fontId="24" fillId="0" borderId="11" xfId="1" applyFont="1" applyBorder="1" applyAlignment="1" applyProtection="1">
      <alignment horizontal="center" vertical="center"/>
      <protection locked="0"/>
    </xf>
    <xf numFmtId="0" fontId="24" fillId="0" borderId="0" xfId="1" applyFont="1" applyAlignment="1">
      <alignment horizontal="right" vertical="center"/>
    </xf>
    <xf numFmtId="3" fontId="24" fillId="0" borderId="0" xfId="1" applyNumberFormat="1" applyFont="1" applyAlignment="1" applyProtection="1">
      <alignment vertical="center"/>
      <protection hidden="1"/>
    </xf>
    <xf numFmtId="0" fontId="33" fillId="0" borderId="0" xfId="1" applyFont="1" applyAlignment="1" applyProtection="1">
      <alignment vertical="center"/>
      <protection locked="0"/>
    </xf>
    <xf numFmtId="3" fontId="24" fillId="0" borderId="18" xfId="1" applyNumberFormat="1" applyFont="1" applyBorder="1" applyAlignment="1" applyProtection="1">
      <alignment horizontal="center" vertical="center"/>
      <protection locked="0"/>
    </xf>
    <xf numFmtId="3" fontId="24" fillId="0" borderId="19" xfId="1" applyNumberFormat="1" applyFont="1" applyBorder="1" applyAlignment="1" applyProtection="1">
      <alignment horizontal="center" vertical="center"/>
      <protection locked="0"/>
    </xf>
    <xf numFmtId="0" fontId="24" fillId="0" borderId="20" xfId="1" applyFont="1" applyBorder="1" applyAlignment="1" applyProtection="1">
      <alignment horizontal="center" vertical="center" wrapText="1"/>
      <protection locked="0"/>
    </xf>
    <xf numFmtId="0" fontId="24" fillId="0" borderId="21" xfId="1" applyFont="1" applyBorder="1" applyAlignment="1" applyProtection="1">
      <alignment horizontal="center" vertical="center" wrapText="1"/>
      <protection locked="0"/>
    </xf>
    <xf numFmtId="0" fontId="5" fillId="0" borderId="0" xfId="4" applyFont="1" applyAlignment="1" applyProtection="1">
      <alignment vertical="center"/>
      <protection locked="0"/>
    </xf>
    <xf numFmtId="0" fontId="24" fillId="0" borderId="22" xfId="1" applyFont="1" applyBorder="1" applyAlignment="1">
      <alignment horizontal="center" vertical="center"/>
    </xf>
    <xf numFmtId="0" fontId="24" fillId="3" borderId="23" xfId="1" applyFont="1" applyFill="1" applyBorder="1" applyAlignment="1">
      <alignment vertical="center"/>
    </xf>
    <xf numFmtId="0" fontId="24" fillId="0" borderId="24" xfId="1" applyFont="1" applyBorder="1" applyAlignment="1">
      <alignment vertical="center"/>
    </xf>
    <xf numFmtId="0" fontId="24" fillId="2" borderId="24" xfId="1" applyFont="1" applyFill="1" applyBorder="1" applyAlignment="1">
      <alignment vertical="center"/>
    </xf>
    <xf numFmtId="0" fontId="24" fillId="0" borderId="25" xfId="1" applyFont="1" applyBorder="1" applyAlignment="1">
      <alignment vertical="center"/>
    </xf>
    <xf numFmtId="0" fontId="24" fillId="2" borderId="25" xfId="1" applyFont="1" applyFill="1" applyBorder="1" applyAlignment="1">
      <alignment vertical="center"/>
    </xf>
    <xf numFmtId="0" fontId="24" fillId="0" borderId="26" xfId="1" applyFont="1" applyBorder="1" applyAlignment="1">
      <alignment vertical="center"/>
    </xf>
    <xf numFmtId="0" fontId="24" fillId="2" borderId="26" xfId="1" applyFont="1" applyFill="1" applyBorder="1" applyAlignment="1">
      <alignment vertical="center"/>
    </xf>
    <xf numFmtId="4" fontId="26" fillId="0" borderId="0" xfId="1" applyNumberFormat="1" applyFont="1" applyAlignment="1">
      <alignment vertical="center"/>
    </xf>
    <xf numFmtId="3" fontId="5" fillId="0" borderId="27" xfId="1" applyNumberFormat="1" applyFont="1" applyBorder="1" applyAlignment="1" applyProtection="1">
      <alignment horizontal="right" vertical="center" wrapText="1" indent="1"/>
      <protection locked="0"/>
    </xf>
    <xf numFmtId="3" fontId="5" fillId="0" borderId="28" xfId="1" applyNumberFormat="1" applyFont="1" applyBorder="1" applyAlignment="1" applyProtection="1">
      <alignment horizontal="right" vertical="center" wrapText="1" indent="1"/>
      <protection locked="0"/>
    </xf>
    <xf numFmtId="3" fontId="24" fillId="0" borderId="27" xfId="1" applyNumberFormat="1" applyFont="1" applyBorder="1" applyAlignment="1" applyProtection="1">
      <alignment horizontal="right" vertical="center" wrapText="1" indent="1"/>
      <protection locked="0"/>
    </xf>
    <xf numFmtId="3" fontId="24" fillId="0" borderId="29" xfId="1" applyNumberFormat="1" applyFont="1" applyBorder="1" applyAlignment="1" applyProtection="1">
      <alignment horizontal="right" vertical="center" wrapText="1" indent="1"/>
      <protection locked="0"/>
    </xf>
    <xf numFmtId="3" fontId="24" fillId="0" borderId="10" xfId="1" applyNumberFormat="1" applyFont="1" applyBorder="1" applyAlignment="1" applyProtection="1">
      <alignment horizontal="right" vertical="center" wrapText="1" indent="1"/>
      <protection locked="0"/>
    </xf>
    <xf numFmtId="3" fontId="24" fillId="0" borderId="30" xfId="1" applyNumberFormat="1" applyFont="1" applyBorder="1" applyAlignment="1" applyProtection="1">
      <alignment horizontal="right" vertical="center" wrapText="1" indent="1"/>
      <protection locked="0"/>
    </xf>
    <xf numFmtId="3" fontId="5" fillId="0" borderId="18" xfId="1" applyNumberFormat="1" applyFont="1" applyBorder="1" applyAlignment="1" applyProtection="1">
      <alignment horizontal="right" vertical="center" wrapText="1" indent="1"/>
      <protection locked="0"/>
    </xf>
    <xf numFmtId="3" fontId="5" fillId="0" borderId="31" xfId="1" applyNumberFormat="1" applyFont="1" applyBorder="1" applyAlignment="1" applyProtection="1">
      <alignment horizontal="right" vertical="center" wrapText="1" indent="1"/>
      <protection locked="0"/>
    </xf>
    <xf numFmtId="3" fontId="24" fillId="0" borderId="18" xfId="1" applyNumberFormat="1" applyFont="1" applyBorder="1" applyAlignment="1" applyProtection="1">
      <alignment horizontal="right" vertical="center" wrapText="1" indent="1"/>
      <protection locked="0"/>
    </xf>
    <xf numFmtId="3" fontId="24" fillId="0" borderId="32" xfId="1" applyNumberFormat="1" applyFont="1" applyBorder="1" applyAlignment="1" applyProtection="1">
      <alignment horizontal="right" vertical="center" wrapText="1" indent="1"/>
      <protection locked="0"/>
    </xf>
    <xf numFmtId="3" fontId="24" fillId="0" borderId="9" xfId="1" applyNumberFormat="1" applyFont="1" applyBorder="1" applyAlignment="1" applyProtection="1">
      <alignment horizontal="right" vertical="center" wrapText="1" indent="1"/>
      <protection locked="0"/>
    </xf>
    <xf numFmtId="3" fontId="5" fillId="0" borderId="19" xfId="1" applyNumberFormat="1" applyFont="1" applyBorder="1" applyAlignment="1" applyProtection="1">
      <alignment horizontal="right" vertical="center" wrapText="1" indent="1"/>
      <protection locked="0"/>
    </xf>
    <xf numFmtId="3" fontId="24" fillId="0" borderId="19" xfId="1" applyNumberFormat="1" applyFont="1" applyBorder="1" applyAlignment="1" applyProtection="1">
      <alignment horizontal="right" vertical="center" wrapText="1" indent="1"/>
      <protection locked="0"/>
    </xf>
    <xf numFmtId="3" fontId="7" fillId="0" borderId="1" xfId="1" applyNumberFormat="1" applyFont="1" applyBorder="1" applyAlignment="1" applyProtection="1">
      <alignment horizontal="right" vertical="center" wrapText="1" indent="1"/>
      <protection hidden="1"/>
    </xf>
    <xf numFmtId="3" fontId="7" fillId="0" borderId="8" xfId="1" applyNumberFormat="1" applyFont="1" applyBorder="1" applyAlignment="1" applyProtection="1">
      <alignment horizontal="right" vertical="center" wrapText="1" indent="1"/>
      <protection hidden="1"/>
    </xf>
    <xf numFmtId="3" fontId="25" fillId="0" borderId="1" xfId="1" applyNumberFormat="1" applyFont="1" applyBorder="1" applyAlignment="1" applyProtection="1">
      <alignment horizontal="right" vertical="center" wrapText="1" indent="1"/>
      <protection hidden="1"/>
    </xf>
    <xf numFmtId="3" fontId="25" fillId="0" borderId="2" xfId="1" applyNumberFormat="1" applyFont="1" applyBorder="1" applyAlignment="1" applyProtection="1">
      <alignment horizontal="right" vertical="center" wrapText="1" indent="1"/>
      <protection hidden="1"/>
    </xf>
    <xf numFmtId="3" fontId="7" fillId="0" borderId="33" xfId="1" applyNumberFormat="1" applyFont="1" applyBorder="1" applyAlignment="1" applyProtection="1">
      <alignment horizontal="right" vertical="center" wrapText="1" indent="1"/>
      <protection hidden="1"/>
    </xf>
    <xf numFmtId="0" fontId="29" fillId="0" borderId="0" xfId="1" applyFont="1" applyAlignment="1">
      <alignment horizontal="right" vertical="center" wrapText="1"/>
    </xf>
    <xf numFmtId="0" fontId="29" fillId="0" borderId="0" xfId="1" applyFont="1" applyAlignment="1">
      <alignment vertical="center" wrapText="1"/>
    </xf>
    <xf numFmtId="4" fontId="24" fillId="0" borderId="0" xfId="1" applyNumberFormat="1" applyFont="1" applyAlignment="1" applyProtection="1">
      <alignment vertical="center"/>
      <protection hidden="1"/>
    </xf>
    <xf numFmtId="4" fontId="29" fillId="0" borderId="0" xfId="1" applyNumberFormat="1" applyFont="1" applyAlignment="1" applyProtection="1">
      <alignment vertical="center" wrapText="1"/>
      <protection locked="0"/>
    </xf>
    <xf numFmtId="4" fontId="32" fillId="0" borderId="0" xfId="1" applyNumberFormat="1" applyFont="1" applyAlignment="1" applyProtection="1">
      <alignment vertical="center" wrapText="1"/>
      <protection locked="0"/>
    </xf>
    <xf numFmtId="4" fontId="31" fillId="0" borderId="0" xfId="1" applyNumberFormat="1" applyFont="1" applyAlignment="1" applyProtection="1">
      <alignment vertical="center" wrapText="1"/>
      <protection locked="0"/>
    </xf>
    <xf numFmtId="0" fontId="31" fillId="0" borderId="0" xfId="1" applyFont="1" applyAlignment="1" applyProtection="1">
      <alignment vertical="center" wrapText="1"/>
      <protection locked="0"/>
    </xf>
    <xf numFmtId="0" fontId="31" fillId="0" borderId="0" xfId="1" applyFont="1" applyAlignment="1">
      <alignment vertical="center" wrapText="1"/>
    </xf>
    <xf numFmtId="0" fontId="31" fillId="0" borderId="0" xfId="1" applyFont="1" applyAlignment="1">
      <alignment horizontal="center" vertical="center" wrapText="1"/>
    </xf>
    <xf numFmtId="4" fontId="31" fillId="0" borderId="0" xfId="1" applyNumberFormat="1" applyFont="1" applyAlignment="1" applyProtection="1">
      <alignment horizontal="center" vertical="center" wrapText="1"/>
      <protection locked="0"/>
    </xf>
    <xf numFmtId="4" fontId="31" fillId="0" borderId="0" xfId="1" applyNumberFormat="1" applyFont="1" applyAlignment="1">
      <alignment horizontal="center" vertical="center" wrapText="1"/>
    </xf>
    <xf numFmtId="0" fontId="31" fillId="0" borderId="0" xfId="1" applyFont="1" applyAlignment="1">
      <alignment horizontal="justify" vertical="center" wrapText="1"/>
    </xf>
    <xf numFmtId="4" fontId="31" fillId="0" borderId="0" xfId="1" applyNumberFormat="1" applyFont="1" applyAlignment="1">
      <alignment horizontal="justify" vertical="center" wrapText="1"/>
    </xf>
    <xf numFmtId="3" fontId="24" fillId="0" borderId="1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24" fillId="0" borderId="15" xfId="1" applyFont="1" applyBorder="1" applyAlignment="1" applyProtection="1">
      <alignment horizontal="center" vertical="center"/>
      <protection locked="0"/>
    </xf>
    <xf numFmtId="0" fontId="24" fillId="4" borderId="34" xfId="1" applyFont="1" applyFill="1" applyBorder="1" applyAlignment="1" applyProtection="1">
      <alignment horizontal="center" vertical="center"/>
      <protection locked="0"/>
    </xf>
    <xf numFmtId="0" fontId="24" fillId="5" borderId="5" xfId="1" applyFont="1" applyFill="1" applyBorder="1" applyAlignment="1" applyProtection="1">
      <alignment horizontal="center" vertical="center"/>
      <protection locked="0"/>
    </xf>
    <xf numFmtId="0" fontId="24" fillId="5" borderId="35" xfId="1" applyFont="1" applyFill="1" applyBorder="1" applyAlignment="1" applyProtection="1">
      <alignment horizontal="center" vertical="center"/>
      <protection locked="0"/>
    </xf>
    <xf numFmtId="0" fontId="24" fillId="5" borderId="36" xfId="1" applyFont="1" applyFill="1" applyBorder="1" applyAlignment="1" applyProtection="1">
      <alignment horizontal="center" vertical="center"/>
      <protection locked="0"/>
    </xf>
    <xf numFmtId="0" fontId="24" fillId="6" borderId="0" xfId="1" applyFont="1" applyFill="1" applyAlignment="1">
      <alignment vertical="center"/>
    </xf>
    <xf numFmtId="4" fontId="26" fillId="6" borderId="0" xfId="1" applyNumberFormat="1" applyFont="1" applyFill="1" applyAlignment="1">
      <alignment vertical="center"/>
    </xf>
    <xf numFmtId="0" fontId="26" fillId="6" borderId="0" xfId="1" applyFont="1" applyFill="1" applyAlignment="1">
      <alignment vertical="center"/>
    </xf>
    <xf numFmtId="0" fontId="5" fillId="6" borderId="0" xfId="1" applyFont="1" applyFill="1" applyAlignment="1" applyProtection="1">
      <alignment vertical="center"/>
      <protection locked="0"/>
    </xf>
    <xf numFmtId="0" fontId="37" fillId="0" borderId="37" xfId="1" applyFont="1" applyBorder="1" applyAlignment="1" applyProtection="1">
      <alignment horizontal="center" vertical="center" wrapText="1"/>
      <protection locked="0"/>
    </xf>
    <xf numFmtId="0" fontId="37" fillId="0" borderId="37" xfId="1" applyFont="1" applyBorder="1" applyAlignment="1" applyProtection="1">
      <alignment horizontal="center" vertical="center"/>
      <protection locked="0"/>
    </xf>
    <xf numFmtId="0" fontId="37" fillId="0" borderId="38" xfId="1" applyFont="1" applyBorder="1" applyAlignment="1" applyProtection="1">
      <alignment horizontal="center" vertical="center"/>
      <protection locked="0"/>
    </xf>
    <xf numFmtId="0" fontId="37" fillId="0" borderId="0" xfId="1" applyFont="1" applyAlignment="1" applyProtection="1">
      <alignment vertical="center"/>
      <protection locked="0"/>
    </xf>
    <xf numFmtId="0" fontId="37" fillId="0" borderId="0" xfId="1" applyFont="1" applyAlignment="1">
      <alignment vertical="center"/>
    </xf>
    <xf numFmtId="2" fontId="37" fillId="0" borderId="20" xfId="1" applyNumberFormat="1" applyFont="1" applyBorder="1" applyAlignment="1" applyProtection="1">
      <alignment horizontal="center" vertical="center" wrapText="1"/>
      <protection locked="0"/>
    </xf>
    <xf numFmtId="0" fontId="24" fillId="7" borderId="39" xfId="1" applyFont="1" applyFill="1" applyBorder="1" applyAlignment="1">
      <alignment horizontal="center" vertical="center"/>
    </xf>
    <xf numFmtId="0" fontId="24" fillId="7" borderId="22" xfId="1" applyFont="1" applyFill="1" applyBorder="1" applyAlignment="1">
      <alignment horizontal="center" vertical="center"/>
    </xf>
    <xf numFmtId="0" fontId="25" fillId="0" borderId="0" xfId="1" applyFont="1" applyAlignment="1" applyProtection="1">
      <alignment horizontal="left" vertical="center"/>
      <protection locked="0"/>
    </xf>
    <xf numFmtId="3" fontId="24" fillId="0" borderId="0" xfId="1" applyNumberFormat="1" applyFont="1" applyAlignment="1" applyProtection="1">
      <alignment horizontal="left" vertical="center"/>
      <protection hidden="1"/>
    </xf>
    <xf numFmtId="0" fontId="32" fillId="0" borderId="0" xfId="1" applyFont="1" applyAlignment="1" applyProtection="1">
      <alignment horizontal="left" vertical="center"/>
      <protection locked="0"/>
    </xf>
    <xf numFmtId="0" fontId="24" fillId="8" borderId="40" xfId="1" applyFont="1" applyFill="1" applyBorder="1" applyAlignment="1">
      <alignment horizontal="center" vertical="center"/>
    </xf>
    <xf numFmtId="0" fontId="24" fillId="8" borderId="41" xfId="1" applyFont="1" applyFill="1" applyBorder="1" applyAlignment="1">
      <alignment horizontal="center" vertical="center"/>
    </xf>
    <xf numFmtId="0" fontId="24" fillId="0" borderId="32" xfId="1" applyFont="1" applyBorder="1" applyAlignment="1" applyProtection="1">
      <alignment horizontal="center" vertical="center" wrapText="1"/>
      <protection locked="0"/>
    </xf>
    <xf numFmtId="0" fontId="24" fillId="8" borderId="18" xfId="1" applyFont="1" applyFill="1" applyBorder="1" applyAlignment="1" applyProtection="1">
      <alignment horizontal="center" vertical="center"/>
      <protection locked="0"/>
    </xf>
    <xf numFmtId="0" fontId="24" fillId="8" borderId="4" xfId="1" applyFont="1" applyFill="1" applyBorder="1" applyAlignment="1" applyProtection="1">
      <alignment horizontal="center" vertical="center"/>
      <protection locked="0"/>
    </xf>
    <xf numFmtId="0" fontId="24" fillId="8" borderId="27" xfId="1" applyFont="1" applyFill="1" applyBorder="1" applyAlignment="1" applyProtection="1">
      <alignment horizontal="center" vertical="center"/>
      <protection locked="0"/>
    </xf>
    <xf numFmtId="3" fontId="24" fillId="0" borderId="42" xfId="1" applyNumberFormat="1" applyFont="1" applyBorder="1" applyAlignment="1" applyProtection="1">
      <alignment horizontal="right" vertical="center" wrapText="1" indent="1"/>
      <protection locked="0"/>
    </xf>
    <xf numFmtId="3" fontId="24" fillId="0" borderId="43" xfId="1" applyNumberFormat="1" applyFont="1" applyBorder="1" applyAlignment="1" applyProtection="1">
      <alignment horizontal="right" vertical="center" wrapText="1" indent="1"/>
      <protection locked="0"/>
    </xf>
    <xf numFmtId="3" fontId="24" fillId="0" borderId="30" xfId="1" applyNumberFormat="1" applyFont="1" applyBorder="1" applyAlignment="1" applyProtection="1">
      <alignment horizontal="right" vertical="center" wrapText="1" indent="1"/>
      <protection hidden="1"/>
    </xf>
    <xf numFmtId="3" fontId="24" fillId="0" borderId="8" xfId="1" applyNumberFormat="1" applyFont="1" applyBorder="1" applyAlignment="1" applyProtection="1">
      <alignment horizontal="right" vertical="center" wrapText="1" indent="1"/>
      <protection hidden="1"/>
    </xf>
    <xf numFmtId="3" fontId="24" fillId="0" borderId="33" xfId="1" applyNumberFormat="1" applyFont="1" applyBorder="1" applyAlignment="1" applyProtection="1">
      <alignment horizontal="right" vertical="center" wrapText="1" indent="1"/>
      <protection hidden="1"/>
    </xf>
    <xf numFmtId="0" fontId="24" fillId="0" borderId="44" xfId="1" applyFont="1" applyBorder="1" applyAlignment="1" applyProtection="1">
      <alignment horizontal="center" vertical="center" wrapText="1"/>
      <protection locked="0"/>
    </xf>
    <xf numFmtId="0" fontId="24" fillId="0" borderId="18" xfId="1" applyFont="1" applyBorder="1" applyAlignment="1" applyProtection="1">
      <alignment horizontal="center" vertical="center" wrapText="1"/>
      <protection locked="0"/>
    </xf>
    <xf numFmtId="0" fontId="25" fillId="3" borderId="9" xfId="3" applyFont="1" applyFill="1" applyBorder="1" applyAlignment="1">
      <alignment horizontal="left" vertical="center"/>
    </xf>
    <xf numFmtId="0" fontId="25" fillId="2" borderId="45" xfId="3" applyFont="1" applyFill="1" applyBorder="1" applyAlignment="1">
      <alignment horizontal="left" vertical="center"/>
    </xf>
    <xf numFmtId="0" fontId="25" fillId="2" borderId="46" xfId="3" applyFont="1" applyFill="1" applyBorder="1" applyAlignment="1">
      <alignment horizontal="left" vertical="center"/>
    </xf>
    <xf numFmtId="0" fontId="24" fillId="3" borderId="47" xfId="1" applyFont="1" applyFill="1" applyBorder="1" applyAlignment="1">
      <alignment vertical="center"/>
    </xf>
    <xf numFmtId="0" fontId="24" fillId="2" borderId="48" xfId="1" applyFont="1" applyFill="1" applyBorder="1" applyAlignment="1">
      <alignment vertical="center"/>
    </xf>
    <xf numFmtId="0" fontId="24" fillId="2" borderId="49" xfId="1" applyFont="1" applyFill="1" applyBorder="1" applyAlignment="1">
      <alignment vertical="center"/>
    </xf>
    <xf numFmtId="0" fontId="24" fillId="2" borderId="50" xfId="1" applyFont="1" applyFill="1" applyBorder="1" applyAlignment="1">
      <alignment vertical="center"/>
    </xf>
    <xf numFmtId="0" fontId="24" fillId="2" borderId="51" xfId="3" applyFont="1" applyFill="1" applyBorder="1" applyAlignment="1">
      <alignment horizontal="left" vertical="center"/>
    </xf>
    <xf numFmtId="0" fontId="24" fillId="0" borderId="28" xfId="1" applyFont="1" applyBorder="1" applyAlignment="1" applyProtection="1">
      <alignment vertical="center"/>
      <protection locked="0"/>
    </xf>
    <xf numFmtId="0" fontId="24" fillId="0" borderId="31" xfId="1" applyFont="1" applyBorder="1" applyAlignment="1" applyProtection="1">
      <alignment vertical="center"/>
      <protection locked="0"/>
    </xf>
    <xf numFmtId="0" fontId="25" fillId="0" borderId="33" xfId="1" applyFont="1" applyBorder="1" applyAlignment="1" applyProtection="1">
      <alignment vertical="center"/>
      <protection locked="0"/>
    </xf>
    <xf numFmtId="0" fontId="5" fillId="0" borderId="18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52" xfId="1" applyFont="1" applyBorder="1" applyAlignment="1" applyProtection="1">
      <alignment horizontal="center" vertical="center" wrapText="1"/>
      <protection locked="0"/>
    </xf>
    <xf numFmtId="0" fontId="5" fillId="0" borderId="44" xfId="1" applyFont="1" applyBorder="1" applyAlignment="1" applyProtection="1">
      <alignment horizontal="center" vertical="center" wrapText="1"/>
      <protection locked="0"/>
    </xf>
    <xf numFmtId="0" fontId="5" fillId="0" borderId="20" xfId="1" applyFont="1" applyBorder="1" applyAlignment="1" applyProtection="1">
      <alignment horizontal="center" vertical="center" wrapText="1"/>
      <protection locked="0"/>
    </xf>
    <xf numFmtId="0" fontId="5" fillId="0" borderId="53" xfId="1" applyFont="1" applyBorder="1" applyAlignment="1" applyProtection="1">
      <alignment horizontal="center" vertical="center" wrapText="1"/>
      <protection locked="0"/>
    </xf>
    <xf numFmtId="0" fontId="5" fillId="0" borderId="21" xfId="1" applyFont="1" applyBorder="1" applyAlignment="1" applyProtection="1">
      <alignment horizontal="center" vertical="center" wrapText="1"/>
      <protection locked="0"/>
    </xf>
    <xf numFmtId="0" fontId="5" fillId="0" borderId="18" xfId="1" applyFont="1" applyBorder="1" applyAlignment="1" applyProtection="1">
      <alignment horizontal="center" vertical="center" wrapText="1"/>
      <protection locked="0"/>
    </xf>
    <xf numFmtId="0" fontId="5" fillId="0" borderId="32" xfId="1" applyFont="1" applyBorder="1" applyAlignment="1" applyProtection="1">
      <alignment horizontal="center" vertical="center" wrapText="1"/>
      <protection locked="0"/>
    </xf>
    <xf numFmtId="0" fontId="5" fillId="0" borderId="9" xfId="1" applyFont="1" applyBorder="1" applyAlignment="1" applyProtection="1">
      <alignment horizontal="center" vertical="center" wrapText="1"/>
      <protection locked="0"/>
    </xf>
    <xf numFmtId="0" fontId="5" fillId="0" borderId="54" xfId="1" applyFont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>
      <alignment horizontal="center" vertical="center"/>
    </xf>
    <xf numFmtId="0" fontId="24" fillId="0" borderId="52" xfId="1" applyFont="1" applyBorder="1" applyAlignment="1" applyProtection="1">
      <alignment horizontal="center" vertical="center" wrapText="1"/>
      <protection locked="0"/>
    </xf>
    <xf numFmtId="0" fontId="24" fillId="0" borderId="53" xfId="1" applyFont="1" applyBorder="1" applyAlignment="1" applyProtection="1">
      <alignment horizontal="center" vertical="center" wrapText="1"/>
      <protection locked="0"/>
    </xf>
    <xf numFmtId="0" fontId="24" fillId="0" borderId="54" xfId="1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 shrinkToFit="1"/>
    </xf>
    <xf numFmtId="0" fontId="23" fillId="7" borderId="0" xfId="1" applyFont="1" applyFill="1" applyAlignment="1" applyProtection="1">
      <alignment vertical="center"/>
      <protection locked="0"/>
    </xf>
    <xf numFmtId="0" fontId="24" fillId="7" borderId="0" xfId="1" applyFont="1" applyFill="1" applyAlignment="1">
      <alignment vertical="center"/>
    </xf>
    <xf numFmtId="0" fontId="32" fillId="7" borderId="0" xfId="1" applyFont="1" applyFill="1" applyAlignment="1">
      <alignment vertical="center"/>
    </xf>
    <xf numFmtId="0" fontId="24" fillId="7" borderId="0" xfId="1" applyFont="1" applyFill="1" applyAlignment="1">
      <alignment horizontal="center" vertical="center"/>
    </xf>
    <xf numFmtId="0" fontId="24" fillId="7" borderId="0" xfId="1" applyFont="1" applyFill="1" applyAlignment="1">
      <alignment horizontal="right" vertical="center"/>
    </xf>
    <xf numFmtId="0" fontId="25" fillId="7" borderId="0" xfId="1" applyFont="1" applyFill="1" applyAlignment="1">
      <alignment horizontal="center" vertical="center"/>
    </xf>
    <xf numFmtId="0" fontId="38" fillId="7" borderId="0" xfId="1" applyFont="1" applyFill="1" applyAlignment="1">
      <alignment horizontal="center" vertical="center"/>
    </xf>
    <xf numFmtId="165" fontId="24" fillId="7" borderId="0" xfId="1" applyNumberFormat="1" applyFont="1" applyFill="1" applyAlignment="1">
      <alignment horizontal="center" vertical="center"/>
    </xf>
    <xf numFmtId="0" fontId="0" fillId="7" borderId="0" xfId="0" applyFill="1"/>
    <xf numFmtId="165" fontId="24" fillId="0" borderId="0" xfId="1" applyNumberFormat="1" applyFont="1" applyAlignment="1">
      <alignment horizontal="center" vertical="center"/>
    </xf>
    <xf numFmtId="0" fontId="6" fillId="0" borderId="0" xfId="4" applyFont="1" applyAlignment="1" applyProtection="1">
      <alignment vertical="center"/>
      <protection locked="0"/>
    </xf>
    <xf numFmtId="0" fontId="18" fillId="0" borderId="0" xfId="1" applyFont="1" applyAlignment="1" applyProtection="1">
      <alignment vertical="center"/>
      <protection locked="0"/>
    </xf>
    <xf numFmtId="0" fontId="11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18" fillId="0" borderId="0" xfId="4" applyFont="1" applyAlignment="1" applyProtection="1">
      <alignment vertical="center"/>
      <protection locked="0"/>
    </xf>
    <xf numFmtId="0" fontId="5" fillId="0" borderId="0" xfId="4" applyFont="1" applyAlignment="1" applyProtection="1">
      <alignment horizontal="right" vertical="center"/>
      <protection locked="0"/>
    </xf>
    <xf numFmtId="0" fontId="11" fillId="0" borderId="4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42" xfId="4" applyFont="1" applyBorder="1" applyAlignment="1">
      <alignment horizontal="center" vertical="center"/>
    </xf>
    <xf numFmtId="0" fontId="13" fillId="8" borderId="1" xfId="4" applyFont="1" applyFill="1" applyBorder="1" applyAlignment="1">
      <alignment horizontal="center" vertical="center"/>
    </xf>
    <xf numFmtId="0" fontId="7" fillId="0" borderId="0" xfId="4" applyFont="1" applyAlignment="1">
      <alignment vertical="center"/>
    </xf>
    <xf numFmtId="0" fontId="24" fillId="9" borderId="55" xfId="1" applyFont="1" applyFill="1" applyBorder="1" applyAlignment="1">
      <alignment horizontal="center" vertical="center"/>
    </xf>
    <xf numFmtId="0" fontId="24" fillId="9" borderId="56" xfId="1" applyFont="1" applyFill="1" applyBorder="1" applyAlignment="1">
      <alignment horizontal="center" vertical="center"/>
    </xf>
    <xf numFmtId="0" fontId="34" fillId="0" borderId="0" xfId="1" applyFont="1" applyAlignment="1" applyProtection="1">
      <alignment horizontal="right" vertical="center"/>
      <protection locked="0"/>
    </xf>
    <xf numFmtId="0" fontId="34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13" fillId="0" borderId="0" xfId="4" applyFont="1" applyAlignment="1">
      <alignment horizontal="center" vertical="center"/>
    </xf>
    <xf numFmtId="0" fontId="19" fillId="0" borderId="0" xfId="1" applyFont="1" applyAlignment="1" applyProtection="1">
      <alignment vertical="center"/>
      <protection locked="0"/>
    </xf>
    <xf numFmtId="0" fontId="19" fillId="0" borderId="0" xfId="4" applyFont="1" applyAlignment="1">
      <alignment vertical="center"/>
    </xf>
    <xf numFmtId="0" fontId="5" fillId="7" borderId="0" xfId="1" applyFont="1" applyFill="1" applyAlignment="1">
      <alignment vertical="center"/>
    </xf>
    <xf numFmtId="0" fontId="38" fillId="0" borderId="4" xfId="1" applyFont="1" applyBorder="1" applyAlignment="1">
      <alignment horizontal="center" vertical="center"/>
    </xf>
    <xf numFmtId="0" fontId="38" fillId="0" borderId="13" xfId="1" applyFont="1" applyBorder="1" applyAlignment="1">
      <alignment horizontal="center" vertical="center"/>
    </xf>
    <xf numFmtId="0" fontId="38" fillId="0" borderId="14" xfId="1" applyFont="1" applyBorder="1" applyAlignment="1">
      <alignment horizontal="center" vertical="center"/>
    </xf>
    <xf numFmtId="0" fontId="24" fillId="0" borderId="32" xfId="1" applyFont="1" applyBorder="1" applyAlignment="1">
      <alignment horizontal="center" vertical="center"/>
    </xf>
    <xf numFmtId="0" fontId="24" fillId="0" borderId="54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37" fillId="0" borderId="57" xfId="1" applyFont="1" applyBorder="1" applyAlignment="1" applyProtection="1">
      <alignment horizontal="center" vertical="center" wrapText="1"/>
      <protection locked="0"/>
    </xf>
    <xf numFmtId="166" fontId="24" fillId="4" borderId="58" xfId="1" applyNumberFormat="1" applyFont="1" applyFill="1" applyBorder="1" applyAlignment="1">
      <alignment horizontal="right" vertical="center"/>
    </xf>
    <xf numFmtId="3" fontId="24" fillId="4" borderId="43" xfId="1" applyNumberFormat="1" applyFont="1" applyFill="1" applyBorder="1" applyAlignment="1">
      <alignment horizontal="right" vertical="center"/>
    </xf>
    <xf numFmtId="3" fontId="24" fillId="4" borderId="39" xfId="1" applyNumberFormat="1" applyFont="1" applyFill="1" applyBorder="1" applyAlignment="1">
      <alignment horizontal="right" vertical="center"/>
    </xf>
    <xf numFmtId="3" fontId="24" fillId="4" borderId="59" xfId="1" applyNumberFormat="1" applyFont="1" applyFill="1" applyBorder="1" applyAlignment="1">
      <alignment horizontal="right" vertical="center"/>
    </xf>
    <xf numFmtId="3" fontId="24" fillId="0" borderId="0" xfId="1" applyNumberFormat="1" applyFont="1" applyAlignment="1" applyProtection="1">
      <alignment horizontal="right" vertical="center"/>
      <protection locked="0"/>
    </xf>
    <xf numFmtId="3" fontId="24" fillId="0" borderId="0" xfId="1" applyNumberFormat="1" applyFont="1" applyAlignment="1" applyProtection="1">
      <alignment horizontal="right" vertical="center" wrapText="1"/>
      <protection locked="0"/>
    </xf>
    <xf numFmtId="3" fontId="0" fillId="7" borderId="0" xfId="0" applyNumberFormat="1" applyFill="1" applyAlignment="1">
      <alignment horizontal="right"/>
    </xf>
    <xf numFmtId="3" fontId="11" fillId="0" borderId="58" xfId="4" applyNumberFormat="1" applyFont="1" applyBorder="1" applyAlignment="1" applyProtection="1">
      <alignment horizontal="right" vertical="center"/>
      <protection locked="0"/>
    </xf>
    <xf numFmtId="3" fontId="11" fillId="0" borderId="59" xfId="4" applyNumberFormat="1" applyFont="1" applyBorder="1" applyAlignment="1" applyProtection="1">
      <alignment horizontal="right" vertical="center"/>
      <protection locked="0"/>
    </xf>
    <xf numFmtId="3" fontId="19" fillId="8" borderId="33" xfId="1" applyNumberFormat="1" applyFont="1" applyFill="1" applyBorder="1" applyAlignment="1" applyProtection="1">
      <alignment horizontal="right" vertical="center"/>
      <protection locked="0"/>
    </xf>
    <xf numFmtId="3" fontId="19" fillId="8" borderId="60" xfId="1" applyNumberFormat="1" applyFont="1" applyFill="1" applyBorder="1" applyAlignment="1" applyProtection="1">
      <alignment horizontal="left" vertical="center"/>
      <protection locked="0"/>
    </xf>
    <xf numFmtId="0" fontId="24" fillId="7" borderId="61" xfId="1" applyFont="1" applyFill="1" applyBorder="1" applyAlignment="1">
      <alignment horizontal="center" vertical="center" wrapText="1"/>
    </xf>
    <xf numFmtId="0" fontId="24" fillId="3" borderId="62" xfId="1" applyFont="1" applyFill="1" applyBorder="1" applyAlignment="1">
      <alignment horizontal="center" vertical="center"/>
    </xf>
    <xf numFmtId="0" fontId="24" fillId="0" borderId="63" xfId="1" applyFont="1" applyBorder="1" applyAlignment="1">
      <alignment horizontal="center" vertical="center"/>
    </xf>
    <xf numFmtId="0" fontId="24" fillId="0" borderId="64" xfId="1" applyFont="1" applyBorder="1" applyAlignment="1">
      <alignment horizontal="center" vertical="center"/>
    </xf>
    <xf numFmtId="0" fontId="24" fillId="0" borderId="65" xfId="1" applyFont="1" applyBorder="1" applyAlignment="1">
      <alignment horizontal="center" vertical="center"/>
    </xf>
    <xf numFmtId="0" fontId="24" fillId="0" borderId="18" xfId="1" applyFont="1" applyBorder="1" applyAlignment="1" applyProtection="1">
      <alignment horizontal="center" vertical="center"/>
      <protection locked="0"/>
    </xf>
    <xf numFmtId="0" fontId="5" fillId="0" borderId="66" xfId="1" applyFont="1" applyBorder="1" applyAlignment="1">
      <alignment vertical="center"/>
    </xf>
    <xf numFmtId="0" fontId="29" fillId="0" borderId="32" xfId="1" applyFont="1" applyBorder="1" applyAlignment="1" applyProtection="1">
      <alignment horizontal="left" vertical="center" wrapText="1" indent="1"/>
      <protection locked="0"/>
    </xf>
    <xf numFmtId="0" fontId="29" fillId="0" borderId="2" xfId="1" applyFont="1" applyBorder="1" applyAlignment="1" applyProtection="1">
      <alignment horizontal="left" vertical="center" wrapText="1" indent="1"/>
      <protection locked="0"/>
    </xf>
    <xf numFmtId="0" fontId="24" fillId="0" borderId="67" xfId="1" applyFont="1" applyBorder="1" applyAlignment="1" applyProtection="1">
      <alignment horizontal="left" vertical="center" indent="1"/>
      <protection locked="0"/>
    </xf>
    <xf numFmtId="0" fontId="29" fillId="0" borderId="13" xfId="1" applyFont="1" applyBorder="1" applyAlignment="1" applyProtection="1">
      <alignment horizontal="left" vertical="center" wrapText="1" indent="1"/>
      <protection locked="0"/>
    </xf>
    <xf numFmtId="0" fontId="24" fillId="0" borderId="34" xfId="1" applyFont="1" applyBorder="1" applyAlignment="1" applyProtection="1">
      <alignment horizontal="left" vertical="center" indent="1"/>
      <protection locked="0"/>
    </xf>
    <xf numFmtId="0" fontId="24" fillId="0" borderId="5" xfId="1" applyFont="1" applyBorder="1" applyAlignment="1" applyProtection="1">
      <alignment horizontal="left" vertical="center" indent="1"/>
      <protection locked="0"/>
    </xf>
    <xf numFmtId="0" fontId="5" fillId="0" borderId="5" xfId="1" applyFont="1" applyBorder="1" applyAlignment="1" applyProtection="1">
      <alignment horizontal="left" vertical="center" indent="1"/>
      <protection locked="0"/>
    </xf>
    <xf numFmtId="0" fontId="25" fillId="0" borderId="5" xfId="1" applyFont="1" applyBorder="1" applyAlignment="1" applyProtection="1">
      <alignment horizontal="left" indent="1"/>
      <protection locked="0"/>
    </xf>
    <xf numFmtId="0" fontId="24" fillId="0" borderId="36" xfId="1" applyFont="1" applyBorder="1" applyAlignment="1" applyProtection="1">
      <alignment horizontal="left" vertical="center" indent="1"/>
      <protection locked="0"/>
    </xf>
    <xf numFmtId="0" fontId="24" fillId="0" borderId="68" xfId="1" applyFont="1" applyBorder="1" applyAlignment="1" applyProtection="1">
      <alignment horizontal="left" vertical="center" indent="1"/>
      <protection locked="0"/>
    </xf>
    <xf numFmtId="0" fontId="25" fillId="0" borderId="11" xfId="1" applyFont="1" applyBorder="1" applyAlignment="1" applyProtection="1">
      <alignment horizontal="left" vertical="top" wrapText="1" indent="1"/>
      <protection locked="0"/>
    </xf>
    <xf numFmtId="0" fontId="24" fillId="0" borderId="11" xfId="1" applyFont="1" applyBorder="1" applyAlignment="1" applyProtection="1">
      <alignment horizontal="left" vertical="top" wrapText="1" indent="1"/>
      <protection locked="0"/>
    </xf>
    <xf numFmtId="0" fontId="24" fillId="0" borderId="5" xfId="1" applyFont="1" applyBorder="1" applyAlignment="1" applyProtection="1">
      <alignment horizontal="left" vertical="top" wrapText="1" indent="1"/>
      <protection locked="0"/>
    </xf>
    <xf numFmtId="0" fontId="25" fillId="0" borderId="5" xfId="1" applyFont="1" applyBorder="1" applyAlignment="1" applyProtection="1">
      <alignment horizontal="left" vertical="top" wrapText="1" indent="1"/>
      <protection locked="0"/>
    </xf>
    <xf numFmtId="0" fontId="25" fillId="0" borderId="36" xfId="1" applyFont="1" applyBorder="1" applyAlignment="1" applyProtection="1">
      <alignment horizontal="left" vertical="top" wrapText="1" indent="1"/>
      <protection locked="0"/>
    </xf>
    <xf numFmtId="0" fontId="24" fillId="0" borderId="43" xfId="1" applyFont="1" applyBorder="1" applyAlignment="1" applyProtection="1">
      <alignment horizontal="left" vertical="center" indent="1"/>
      <protection locked="0"/>
    </xf>
    <xf numFmtId="0" fontId="24" fillId="0" borderId="32" xfId="1" applyFont="1" applyBorder="1" applyAlignment="1" applyProtection="1">
      <alignment horizontal="left" vertical="center" indent="1"/>
      <protection locked="0"/>
    </xf>
    <xf numFmtId="0" fontId="24" fillId="0" borderId="2" xfId="1" applyFont="1" applyBorder="1" applyAlignment="1" applyProtection="1">
      <alignment horizontal="left" vertical="center" indent="1"/>
      <protection locked="0"/>
    </xf>
    <xf numFmtId="0" fontId="40" fillId="0" borderId="0" xfId="1" applyFont="1" applyAlignment="1">
      <alignment vertical="center"/>
    </xf>
    <xf numFmtId="0" fontId="24" fillId="0" borderId="29" xfId="1" applyFont="1" applyBorder="1" applyAlignment="1" applyProtection="1">
      <alignment horizontal="left" vertical="center" indent="1"/>
      <protection locked="0"/>
    </xf>
    <xf numFmtId="0" fontId="24" fillId="0" borderId="37" xfId="1" applyFont="1" applyBorder="1" applyAlignment="1" applyProtection="1">
      <alignment horizontal="left" vertical="center" indent="1"/>
      <protection locked="0"/>
    </xf>
    <xf numFmtId="0" fontId="24" fillId="0" borderId="7" xfId="1" applyFont="1" applyBorder="1" applyAlignment="1" applyProtection="1">
      <alignment horizontal="left" vertical="center" indent="1"/>
      <protection locked="0"/>
    </xf>
    <xf numFmtId="0" fontId="24" fillId="0" borderId="69" xfId="1" applyFont="1" applyBorder="1" applyAlignment="1" applyProtection="1">
      <alignment horizontal="left" vertical="center" indent="1"/>
      <protection locked="0"/>
    </xf>
    <xf numFmtId="0" fontId="24" fillId="0" borderId="9" xfId="1" applyFont="1" applyBorder="1" applyAlignment="1" applyProtection="1">
      <alignment horizontal="left" vertical="center" indent="1"/>
      <protection locked="0"/>
    </xf>
    <xf numFmtId="0" fontId="24" fillId="0" borderId="60" xfId="1" applyFont="1" applyBorder="1" applyAlignment="1" applyProtection="1">
      <alignment horizontal="left" vertical="center" indent="1"/>
      <protection locked="0"/>
    </xf>
    <xf numFmtId="0" fontId="24" fillId="0" borderId="10" xfId="1" applyFont="1" applyBorder="1" applyAlignment="1" applyProtection="1">
      <alignment horizontal="left" vertical="center" indent="1"/>
      <protection locked="0"/>
    </xf>
    <xf numFmtId="0" fontId="24" fillId="0" borderId="70" xfId="1" applyFont="1" applyBorder="1" applyAlignment="1" applyProtection="1">
      <alignment horizontal="left" vertical="center" indent="1"/>
      <protection locked="0"/>
    </xf>
    <xf numFmtId="0" fontId="24" fillId="0" borderId="42" xfId="1" applyFont="1" applyBorder="1" applyAlignment="1" applyProtection="1">
      <alignment horizontal="left" vertical="center" indent="1"/>
      <protection locked="0"/>
    </xf>
    <xf numFmtId="0" fontId="24" fillId="0" borderId="12" xfId="1" applyFont="1" applyBorder="1" applyAlignment="1" applyProtection="1">
      <alignment horizontal="left" vertical="center" indent="1"/>
      <protection locked="0"/>
    </xf>
    <xf numFmtId="0" fontId="24" fillId="0" borderId="18" xfId="1" applyFont="1" applyBorder="1" applyAlignment="1" applyProtection="1">
      <alignment horizontal="left" vertical="center" indent="1"/>
      <protection locked="0"/>
    </xf>
    <xf numFmtId="0" fontId="24" fillId="0" borderId="1" xfId="1" applyFont="1" applyBorder="1" applyAlignment="1" applyProtection="1">
      <alignment horizontal="left" vertical="center" indent="1"/>
      <protection locked="0"/>
    </xf>
    <xf numFmtId="0" fontId="24" fillId="0" borderId="19" xfId="1" applyFont="1" applyBorder="1" applyAlignment="1" applyProtection="1">
      <alignment horizontal="left" vertical="center" indent="1"/>
      <protection locked="0"/>
    </xf>
    <xf numFmtId="0" fontId="25" fillId="4" borderId="72" xfId="1" applyFont="1" applyFill="1" applyBorder="1" applyAlignment="1" applyProtection="1">
      <alignment horizontal="left" vertical="center" indent="1" readingOrder="1"/>
      <protection locked="0"/>
    </xf>
    <xf numFmtId="0" fontId="25" fillId="4" borderId="73" xfId="1" applyFont="1" applyFill="1" applyBorder="1" applyAlignment="1" applyProtection="1">
      <alignment horizontal="left" vertical="center" indent="1" readingOrder="1"/>
      <protection locked="0"/>
    </xf>
    <xf numFmtId="0" fontId="24" fillId="0" borderId="61" xfId="1" applyFont="1" applyBorder="1" applyAlignment="1" applyProtection="1">
      <alignment horizontal="left" vertical="center" indent="1" readingOrder="1"/>
      <protection locked="0"/>
    </xf>
    <xf numFmtId="0" fontId="24" fillId="0" borderId="30" xfId="1" applyFont="1" applyBorder="1" applyAlignment="1" applyProtection="1">
      <alignment horizontal="left" vertical="center" wrapText="1" indent="1" readingOrder="1"/>
      <protection locked="0"/>
    </xf>
    <xf numFmtId="49" fontId="38" fillId="0" borderId="30" xfId="1" applyNumberFormat="1" applyFont="1" applyBorder="1" applyAlignment="1" applyProtection="1">
      <alignment horizontal="left" vertical="center" wrapText="1" indent="1" readingOrder="1"/>
      <protection locked="0"/>
    </xf>
    <xf numFmtId="0" fontId="24" fillId="7" borderId="71" xfId="1" applyFont="1" applyFill="1" applyBorder="1" applyAlignment="1" applyProtection="1">
      <alignment horizontal="left" vertical="center" indent="1" readingOrder="1"/>
      <protection locked="0"/>
    </xf>
    <xf numFmtId="49" fontId="38" fillId="0" borderId="21" xfId="1" applyNumberFormat="1" applyFont="1" applyBorder="1" applyAlignment="1" applyProtection="1">
      <alignment horizontal="left" vertical="center" wrapText="1" indent="1" readingOrder="1"/>
      <protection locked="0"/>
    </xf>
    <xf numFmtId="0" fontId="25" fillId="8" borderId="74" xfId="1" applyFont="1" applyFill="1" applyBorder="1" applyAlignment="1" applyProtection="1">
      <alignment horizontal="left" vertical="center" wrapText="1" indent="1"/>
      <protection locked="0"/>
    </xf>
    <xf numFmtId="3" fontId="24" fillId="0" borderId="23" xfId="1" applyNumberFormat="1" applyFont="1" applyBorder="1" applyAlignment="1" applyProtection="1">
      <alignment horizontal="left" vertical="center" indent="1"/>
      <protection locked="0"/>
    </xf>
    <xf numFmtId="3" fontId="24" fillId="0" borderId="23" xfId="1" applyNumberFormat="1" applyFont="1" applyBorder="1" applyAlignment="1" applyProtection="1">
      <alignment horizontal="left" vertical="center" wrapText="1" indent="1"/>
      <protection locked="0"/>
    </xf>
    <xf numFmtId="3" fontId="25" fillId="8" borderId="23" xfId="1" applyNumberFormat="1" applyFont="1" applyFill="1" applyBorder="1" applyAlignment="1" applyProtection="1">
      <alignment horizontal="left" vertical="center" wrapText="1" indent="1"/>
      <protection locked="0"/>
    </xf>
    <xf numFmtId="3" fontId="24" fillId="0" borderId="9" xfId="1" applyNumberFormat="1" applyFont="1" applyBorder="1" applyAlignment="1" applyProtection="1">
      <alignment horizontal="left" vertical="center" wrapText="1" indent="1"/>
      <protection locked="0"/>
    </xf>
    <xf numFmtId="3" fontId="24" fillId="0" borderId="32" xfId="1" applyNumberFormat="1" applyFont="1" applyBorder="1" applyAlignment="1" applyProtection="1">
      <alignment horizontal="left" vertical="center" wrapText="1" indent="1"/>
      <protection locked="0"/>
    </xf>
    <xf numFmtId="3" fontId="25" fillId="0" borderId="60" xfId="1" applyNumberFormat="1" applyFont="1" applyBorder="1" applyAlignment="1" applyProtection="1">
      <alignment horizontal="left" vertical="center" indent="1"/>
      <protection locked="0"/>
    </xf>
    <xf numFmtId="0" fontId="24" fillId="0" borderId="9" xfId="1" applyFont="1" applyBorder="1" applyAlignment="1" applyProtection="1">
      <alignment horizontal="left" vertical="center" wrapText="1" indent="1"/>
      <protection locked="0"/>
    </xf>
    <xf numFmtId="0" fontId="24" fillId="0" borderId="32" xfId="1" applyFont="1" applyBorder="1" applyAlignment="1" applyProtection="1">
      <alignment horizontal="left" vertical="center" wrapText="1" indent="1"/>
      <protection locked="0"/>
    </xf>
    <xf numFmtId="0" fontId="24" fillId="8" borderId="32" xfId="1" applyFont="1" applyFill="1" applyBorder="1" applyAlignment="1" applyProtection="1">
      <alignment horizontal="left" vertical="center" indent="1"/>
      <protection locked="0"/>
    </xf>
    <xf numFmtId="0" fontId="24" fillId="8" borderId="32" xfId="1" applyFont="1" applyFill="1" applyBorder="1" applyAlignment="1" applyProtection="1">
      <alignment horizontal="left" vertical="center" wrapText="1" indent="1"/>
      <protection locked="0"/>
    </xf>
    <xf numFmtId="0" fontId="24" fillId="0" borderId="47" xfId="1" applyFont="1" applyBorder="1" applyAlignment="1" applyProtection="1">
      <alignment horizontal="left" vertical="center" wrapText="1" indent="1"/>
      <protection locked="0"/>
    </xf>
    <xf numFmtId="0" fontId="24" fillId="7" borderId="75" xfId="1" applyFont="1" applyFill="1" applyBorder="1" applyAlignment="1">
      <alignment horizontal="center" vertical="center"/>
    </xf>
    <xf numFmtId="0" fontId="24" fillId="7" borderId="76" xfId="1" applyFont="1" applyFill="1" applyBorder="1" applyAlignment="1">
      <alignment horizontal="center" vertical="center" wrapText="1"/>
    </xf>
    <xf numFmtId="0" fontId="37" fillId="0" borderId="22" xfId="1" applyFont="1" applyBorder="1" applyAlignment="1">
      <alignment horizontal="center" vertical="center" wrapText="1"/>
    </xf>
    <xf numFmtId="3" fontId="24" fillId="0" borderId="59" xfId="1" applyNumberFormat="1" applyFont="1" applyBorder="1" applyAlignment="1" applyProtection="1">
      <alignment horizontal="right" vertical="center" indent="1"/>
      <protection locked="0"/>
    </xf>
    <xf numFmtId="3" fontId="24" fillId="0" borderId="54" xfId="1" applyNumberFormat="1" applyFont="1" applyBorder="1" applyAlignment="1" applyProtection="1">
      <alignment horizontal="right" vertical="center" indent="1"/>
      <protection locked="0"/>
    </xf>
    <xf numFmtId="3" fontId="24" fillId="0" borderId="3" xfId="1" applyNumberFormat="1" applyFont="1" applyBorder="1" applyAlignment="1" applyProtection="1">
      <alignment horizontal="right" vertical="center" indent="1"/>
      <protection hidden="1"/>
    </xf>
    <xf numFmtId="3" fontId="24" fillId="0" borderId="73" xfId="1" applyNumberFormat="1" applyFont="1" applyBorder="1" applyAlignment="1" applyProtection="1">
      <alignment horizontal="right" vertical="center" indent="1"/>
      <protection locked="0"/>
    </xf>
    <xf numFmtId="3" fontId="24" fillId="0" borderId="3" xfId="1" applyNumberFormat="1" applyFont="1" applyBorder="1" applyAlignment="1">
      <alignment horizontal="right" vertical="center" indent="1"/>
    </xf>
    <xf numFmtId="3" fontId="24" fillId="0" borderId="33" xfId="1" applyNumberFormat="1" applyFont="1" applyBorder="1" applyAlignment="1">
      <alignment horizontal="right" vertical="center" indent="1"/>
    </xf>
    <xf numFmtId="3" fontId="24" fillId="0" borderId="29" xfId="1" applyNumberFormat="1" applyFont="1" applyBorder="1" applyAlignment="1" applyProtection="1">
      <alignment horizontal="right" vertical="center" indent="1"/>
      <protection locked="0"/>
    </xf>
    <xf numFmtId="3" fontId="24" fillId="0" borderId="30" xfId="1" applyNumberFormat="1" applyFont="1" applyBorder="1" applyAlignment="1">
      <alignment horizontal="right" vertical="center" indent="1"/>
    </xf>
    <xf numFmtId="3" fontId="24" fillId="0" borderId="32" xfId="1" applyNumberFormat="1" applyFont="1" applyBorder="1" applyAlignment="1" applyProtection="1">
      <alignment horizontal="right" vertical="center" indent="1"/>
      <protection locked="0"/>
    </xf>
    <xf numFmtId="3" fontId="24" fillId="0" borderId="54" xfId="1" applyNumberFormat="1" applyFont="1" applyBorder="1" applyAlignment="1">
      <alignment horizontal="right" vertical="center" indent="1"/>
    </xf>
    <xf numFmtId="3" fontId="24" fillId="0" borderId="54" xfId="1" applyNumberFormat="1" applyFont="1" applyBorder="1" applyAlignment="1">
      <alignment horizontal="right" vertical="center" wrapText="1" indent="1"/>
    </xf>
    <xf numFmtId="3" fontId="24" fillId="0" borderId="2" xfId="1" applyNumberFormat="1" applyFont="1" applyBorder="1" applyAlignment="1" applyProtection="1">
      <alignment horizontal="right" vertical="center" wrapText="1" indent="1"/>
      <protection locked="0"/>
    </xf>
    <xf numFmtId="3" fontId="24" fillId="0" borderId="33" xfId="1" applyNumberFormat="1" applyFont="1" applyBorder="1" applyAlignment="1">
      <alignment horizontal="right" vertical="center" wrapText="1" indent="1"/>
    </xf>
    <xf numFmtId="3" fontId="24" fillId="0" borderId="43" xfId="1" applyNumberFormat="1" applyFont="1" applyBorder="1" applyAlignment="1" applyProtection="1">
      <alignment horizontal="right" vertical="center" indent="1"/>
      <protection locked="0"/>
    </xf>
    <xf numFmtId="3" fontId="24" fillId="0" borderId="73" xfId="1" applyNumberFormat="1" applyFont="1" applyBorder="1" applyAlignment="1">
      <alignment horizontal="right" vertical="center" indent="1"/>
    </xf>
    <xf numFmtId="3" fontId="24" fillId="0" borderId="28" xfId="1" applyNumberFormat="1" applyFont="1" applyBorder="1" applyAlignment="1">
      <alignment horizontal="right" vertical="center" indent="1"/>
    </xf>
    <xf numFmtId="3" fontId="24" fillId="0" borderId="31" xfId="1" applyNumberFormat="1" applyFont="1" applyBorder="1" applyAlignment="1">
      <alignment horizontal="right" vertical="center" indent="1"/>
    </xf>
    <xf numFmtId="3" fontId="24" fillId="0" borderId="2" xfId="1" applyNumberFormat="1" applyFont="1" applyBorder="1" applyAlignment="1">
      <alignment horizontal="right" vertical="center" indent="1"/>
    </xf>
    <xf numFmtId="3" fontId="24" fillId="0" borderId="29" xfId="1" applyNumberFormat="1" applyFont="1" applyBorder="1" applyAlignment="1" applyProtection="1">
      <alignment horizontal="right" vertical="center" indent="1"/>
      <protection hidden="1"/>
    </xf>
    <xf numFmtId="3" fontId="24" fillId="0" borderId="30" xfId="1" applyNumberFormat="1" applyFont="1" applyBorder="1" applyAlignment="1" applyProtection="1">
      <alignment horizontal="right" vertical="center" indent="1"/>
      <protection locked="0"/>
    </xf>
    <xf numFmtId="3" fontId="29" fillId="0" borderId="30" xfId="1" applyNumberFormat="1" applyFont="1" applyBorder="1" applyAlignment="1" applyProtection="1">
      <alignment horizontal="right" vertical="center" wrapText="1" indent="1"/>
      <protection locked="0"/>
    </xf>
    <xf numFmtId="3" fontId="29" fillId="0" borderId="77" xfId="1" applyNumberFormat="1" applyFont="1" applyBorder="1" applyAlignment="1" applyProtection="1">
      <alignment horizontal="right" vertical="center" wrapText="1" indent="1"/>
      <protection locked="0"/>
    </xf>
    <xf numFmtId="3" fontId="29" fillId="0" borderId="3" xfId="1" applyNumberFormat="1" applyFont="1" applyBorder="1" applyAlignment="1" applyProtection="1">
      <alignment horizontal="right" vertical="center" wrapText="1" indent="1"/>
      <protection hidden="1"/>
    </xf>
    <xf numFmtId="3" fontId="29" fillId="0" borderId="59" xfId="1" applyNumberFormat="1" applyFont="1" applyBorder="1" applyAlignment="1" applyProtection="1">
      <alignment horizontal="right" vertical="center" wrapText="1" indent="1"/>
      <protection locked="0"/>
    </xf>
    <xf numFmtId="3" fontId="24" fillId="0" borderId="31" xfId="1" applyNumberFormat="1" applyFont="1" applyBorder="1" applyAlignment="1" applyProtection="1">
      <alignment horizontal="right" vertical="center" indent="1"/>
      <protection locked="0"/>
    </xf>
    <xf numFmtId="3" fontId="24" fillId="0" borderId="31" xfId="1" applyNumberFormat="1" applyFont="1" applyBorder="1" applyAlignment="1" applyProtection="1">
      <alignment horizontal="right" indent="1"/>
      <protection locked="0"/>
    </xf>
    <xf numFmtId="3" fontId="25" fillId="0" borderId="31" xfId="1" applyNumberFormat="1" applyFont="1" applyBorder="1" applyAlignment="1" applyProtection="1">
      <alignment horizontal="right" vertical="center" indent="1"/>
      <protection locked="0"/>
    </xf>
    <xf numFmtId="3" fontId="24" fillId="0" borderId="33" xfId="1" applyNumberFormat="1" applyFont="1" applyBorder="1" applyAlignment="1" applyProtection="1">
      <alignment horizontal="right" vertical="center" indent="1"/>
      <protection hidden="1"/>
    </xf>
    <xf numFmtId="3" fontId="25" fillId="0" borderId="28" xfId="1" applyNumberFormat="1" applyFont="1" applyBorder="1" applyAlignment="1" applyProtection="1">
      <alignment horizontal="right" vertical="top" wrapText="1" indent="1"/>
      <protection locked="0"/>
    </xf>
    <xf numFmtId="3" fontId="24" fillId="0" borderId="28" xfId="1" applyNumberFormat="1" applyFont="1" applyBorder="1" applyAlignment="1" applyProtection="1">
      <alignment horizontal="right" vertical="top" wrapText="1" indent="1"/>
      <protection locked="0"/>
    </xf>
    <xf numFmtId="3" fontId="24" fillId="0" borderId="31" xfId="1" applyNumberFormat="1" applyFont="1" applyBorder="1" applyAlignment="1" applyProtection="1">
      <alignment horizontal="right" vertical="top" wrapText="1" indent="1"/>
      <protection locked="0"/>
    </xf>
    <xf numFmtId="3" fontId="25" fillId="0" borderId="31" xfId="1" applyNumberFormat="1" applyFont="1" applyBorder="1" applyAlignment="1" applyProtection="1">
      <alignment horizontal="right" vertical="top" wrapText="1" indent="1"/>
      <protection locked="0"/>
    </xf>
    <xf numFmtId="3" fontId="25" fillId="3" borderId="23" xfId="1" applyNumberFormat="1" applyFont="1" applyFill="1" applyBorder="1" applyAlignment="1">
      <alignment horizontal="right" vertical="center" indent="1"/>
    </xf>
    <xf numFmtId="3" fontId="25" fillId="3" borderId="32" xfId="1" applyNumberFormat="1" applyFont="1" applyFill="1" applyBorder="1" applyAlignment="1">
      <alignment horizontal="right" vertical="center" indent="1"/>
    </xf>
    <xf numFmtId="3" fontId="24" fillId="3" borderId="23" xfId="1" applyNumberFormat="1" applyFont="1" applyFill="1" applyBorder="1" applyAlignment="1">
      <alignment horizontal="right" vertical="center" indent="1"/>
    </xf>
    <xf numFmtId="3" fontId="24" fillId="6" borderId="24" xfId="1" applyNumberFormat="1" applyFont="1" applyFill="1" applyBorder="1" applyAlignment="1">
      <alignment horizontal="right" vertical="center" indent="1"/>
    </xf>
    <xf numFmtId="3" fontId="24" fillId="6" borderId="78" xfId="1" applyNumberFormat="1" applyFont="1" applyFill="1" applyBorder="1" applyAlignment="1">
      <alignment horizontal="right" vertical="center" indent="1"/>
    </xf>
    <xf numFmtId="3" fontId="24" fillId="3" borderId="24" xfId="1" applyNumberFormat="1" applyFont="1" applyFill="1" applyBorder="1" applyAlignment="1">
      <alignment horizontal="right" vertical="center" indent="1"/>
    </xf>
    <xf numFmtId="3" fontId="24" fillId="6" borderId="25" xfId="1" applyNumberFormat="1" applyFont="1" applyFill="1" applyBorder="1" applyAlignment="1">
      <alignment horizontal="right" vertical="center" indent="1"/>
    </xf>
    <xf numFmtId="3" fontId="24" fillId="6" borderId="79" xfId="1" applyNumberFormat="1" applyFont="1" applyFill="1" applyBorder="1" applyAlignment="1">
      <alignment horizontal="right" vertical="center" indent="1"/>
    </xf>
    <xf numFmtId="3" fontId="24" fillId="6" borderId="80" xfId="1" applyNumberFormat="1" applyFont="1" applyFill="1" applyBorder="1" applyAlignment="1">
      <alignment horizontal="right" vertical="center" indent="1"/>
    </xf>
    <xf numFmtId="3" fontId="24" fillId="3" borderId="25" xfId="1" applyNumberFormat="1" applyFont="1" applyFill="1" applyBorder="1" applyAlignment="1">
      <alignment horizontal="right" vertical="center" indent="1"/>
    </xf>
    <xf numFmtId="165" fontId="24" fillId="2" borderId="79" xfId="1" applyNumberFormat="1" applyFont="1" applyFill="1" applyBorder="1" applyAlignment="1">
      <alignment horizontal="right" vertical="center" indent="1"/>
    </xf>
    <xf numFmtId="3" fontId="24" fillId="6" borderId="26" xfId="1" applyNumberFormat="1" applyFont="1" applyFill="1" applyBorder="1" applyAlignment="1">
      <alignment horizontal="right" vertical="center" indent="1"/>
    </xf>
    <xf numFmtId="3" fontId="24" fillId="6" borderId="81" xfId="1" applyNumberFormat="1" applyFont="1" applyFill="1" applyBorder="1" applyAlignment="1">
      <alignment horizontal="right" vertical="center" indent="1"/>
    </xf>
    <xf numFmtId="3" fontId="24" fillId="3" borderId="26" xfId="1" applyNumberFormat="1" applyFont="1" applyFill="1" applyBorder="1" applyAlignment="1">
      <alignment horizontal="right" vertical="center" indent="1"/>
    </xf>
    <xf numFmtId="3" fontId="24" fillId="5" borderId="47" xfId="1" applyNumberFormat="1" applyFont="1" applyFill="1" applyBorder="1" applyAlignment="1" applyProtection="1">
      <alignment horizontal="right" vertical="center" indent="1"/>
      <protection locked="0"/>
    </xf>
    <xf numFmtId="3" fontId="24" fillId="5" borderId="32" xfId="1" applyNumberFormat="1" applyFont="1" applyFill="1" applyBorder="1" applyAlignment="1" applyProtection="1">
      <alignment horizontal="right" vertical="center" indent="1"/>
      <protection locked="0"/>
    </xf>
    <xf numFmtId="3" fontId="24" fillId="14" borderId="32" xfId="1" applyNumberFormat="1" applyFont="1" applyFill="1" applyBorder="1" applyAlignment="1">
      <alignment horizontal="right" vertical="center" indent="1"/>
    </xf>
    <xf numFmtId="3" fontId="24" fillId="5" borderId="54" xfId="1" applyNumberFormat="1" applyFont="1" applyFill="1" applyBorder="1" applyAlignment="1" applyProtection="1">
      <alignment horizontal="right" vertical="center" indent="1"/>
      <protection locked="0"/>
    </xf>
    <xf numFmtId="3" fontId="24" fillId="5" borderId="82" xfId="1" applyNumberFormat="1" applyFont="1" applyFill="1" applyBorder="1" applyAlignment="1" applyProtection="1">
      <alignment horizontal="right" vertical="center" indent="1"/>
      <protection locked="0"/>
    </xf>
    <xf numFmtId="3" fontId="24" fillId="5" borderId="83" xfId="1" applyNumberFormat="1" applyFont="1" applyFill="1" applyBorder="1" applyAlignment="1" applyProtection="1">
      <alignment horizontal="right" vertical="center" indent="1"/>
      <protection locked="0"/>
    </xf>
    <xf numFmtId="3" fontId="24" fillId="5" borderId="84" xfId="1" applyNumberFormat="1" applyFont="1" applyFill="1" applyBorder="1" applyAlignment="1" applyProtection="1">
      <alignment horizontal="right" vertical="center" indent="1"/>
      <protection locked="0"/>
    </xf>
    <xf numFmtId="3" fontId="24" fillId="0" borderId="41" xfId="1" applyNumberFormat="1" applyFont="1" applyBorder="1" applyAlignment="1" applyProtection="1">
      <alignment horizontal="right" vertical="center" indent="1"/>
      <protection locked="0"/>
    </xf>
    <xf numFmtId="3" fontId="24" fillId="0" borderId="85" xfId="1" applyNumberFormat="1" applyFont="1" applyBorder="1" applyAlignment="1">
      <alignment horizontal="right" vertical="center" indent="1"/>
    </xf>
    <xf numFmtId="3" fontId="24" fillId="14" borderId="83" xfId="1" applyNumberFormat="1" applyFont="1" applyFill="1" applyBorder="1" applyAlignment="1">
      <alignment horizontal="right" vertical="center" indent="1"/>
    </xf>
    <xf numFmtId="3" fontId="24" fillId="0" borderId="86" xfId="1" applyNumberFormat="1" applyFont="1" applyBorder="1" applyAlignment="1" applyProtection="1">
      <alignment horizontal="right" vertical="center" indent="1"/>
      <protection locked="0"/>
    </xf>
    <xf numFmtId="3" fontId="24" fillId="0" borderId="20" xfId="1" applyNumberFormat="1" applyFont="1" applyBorder="1" applyAlignment="1" applyProtection="1">
      <alignment horizontal="right" vertical="center" indent="1"/>
      <protection locked="0"/>
    </xf>
    <xf numFmtId="3" fontId="24" fillId="0" borderId="81" xfId="1" applyNumberFormat="1" applyFont="1" applyBorder="1" applyAlignment="1">
      <alignment horizontal="right" vertical="center" indent="1"/>
    </xf>
    <xf numFmtId="3" fontId="24" fillId="0" borderId="21" xfId="1" applyNumberFormat="1" applyFont="1" applyBorder="1" applyAlignment="1" applyProtection="1">
      <alignment horizontal="right" vertical="center" indent="1"/>
      <protection locked="0"/>
    </xf>
    <xf numFmtId="3" fontId="25" fillId="8" borderId="43" xfId="1" applyNumberFormat="1" applyFont="1" applyFill="1" applyBorder="1" applyAlignment="1" applyProtection="1">
      <alignment horizontal="right" vertical="center" wrapText="1" indent="1"/>
      <protection locked="0"/>
    </xf>
    <xf numFmtId="165" fontId="25" fillId="8" borderId="59" xfId="1" applyNumberFormat="1" applyFont="1" applyFill="1" applyBorder="1" applyAlignment="1">
      <alignment horizontal="right" vertical="center" indent="1"/>
    </xf>
    <xf numFmtId="165" fontId="24" fillId="2" borderId="32" xfId="1" applyNumberFormat="1" applyFont="1" applyFill="1" applyBorder="1" applyAlignment="1">
      <alignment horizontal="right" vertical="center" indent="1"/>
    </xf>
    <xf numFmtId="3" fontId="25" fillId="8" borderId="29" xfId="1" applyNumberFormat="1" applyFont="1" applyFill="1" applyBorder="1" applyAlignment="1" applyProtection="1">
      <alignment horizontal="right" vertical="center" wrapText="1" indent="1"/>
      <protection locked="0"/>
    </xf>
    <xf numFmtId="165" fontId="25" fillId="8" borderId="32" xfId="1" applyNumberFormat="1" applyFont="1" applyFill="1" applyBorder="1" applyAlignment="1">
      <alignment horizontal="right" vertical="center" indent="1"/>
    </xf>
    <xf numFmtId="165" fontId="25" fillId="8" borderId="30" xfId="1" applyNumberFormat="1" applyFont="1" applyFill="1" applyBorder="1" applyAlignment="1">
      <alignment horizontal="right" vertical="center" indent="1"/>
    </xf>
    <xf numFmtId="3" fontId="25" fillId="0" borderId="2" xfId="1" applyNumberFormat="1" applyFont="1" applyBorder="1" applyAlignment="1" applyProtection="1">
      <alignment horizontal="right" vertical="center" indent="1"/>
      <protection hidden="1"/>
    </xf>
    <xf numFmtId="165" fontId="25" fillId="2" borderId="3" xfId="1" applyNumberFormat="1" applyFont="1" applyFill="1" applyBorder="1" applyAlignment="1">
      <alignment horizontal="right" vertical="center" indent="1"/>
    </xf>
    <xf numFmtId="3" fontId="24" fillId="8" borderId="67" xfId="1" applyNumberFormat="1" applyFont="1" applyFill="1" applyBorder="1" applyAlignment="1">
      <alignment horizontal="right" vertical="center" indent="1"/>
    </xf>
    <xf numFmtId="3" fontId="24" fillId="8" borderId="39" xfId="1" applyNumberFormat="1" applyFont="1" applyFill="1" applyBorder="1" applyAlignment="1">
      <alignment horizontal="right" vertical="center" indent="1"/>
    </xf>
    <xf numFmtId="3" fontId="24" fillId="8" borderId="40" xfId="1" applyNumberFormat="1" applyFont="1" applyFill="1" applyBorder="1" applyAlignment="1">
      <alignment horizontal="right" vertical="center" indent="1"/>
    </xf>
    <xf numFmtId="3" fontId="24" fillId="8" borderId="87" xfId="1" applyNumberFormat="1" applyFont="1" applyFill="1" applyBorder="1" applyAlignment="1">
      <alignment horizontal="right" vertical="center" indent="1"/>
    </xf>
    <xf numFmtId="3" fontId="24" fillId="3" borderId="18" xfId="1" applyNumberFormat="1" applyFont="1" applyFill="1" applyBorder="1" applyAlignment="1">
      <alignment horizontal="right" vertical="center" indent="1"/>
    </xf>
    <xf numFmtId="3" fontId="24" fillId="3" borderId="32" xfId="1" applyNumberFormat="1" applyFont="1" applyFill="1" applyBorder="1" applyAlignment="1">
      <alignment horizontal="right" vertical="center" indent="1"/>
    </xf>
    <xf numFmtId="3" fontId="24" fillId="3" borderId="88" xfId="1" applyNumberFormat="1" applyFont="1" applyFill="1" applyBorder="1" applyAlignment="1">
      <alignment horizontal="right" vertical="center" indent="1"/>
    </xf>
    <xf numFmtId="3" fontId="24" fillId="3" borderId="47" xfId="1" applyNumberFormat="1" applyFont="1" applyFill="1" applyBorder="1" applyAlignment="1">
      <alignment horizontal="right" vertical="center" indent="1"/>
    </xf>
    <xf numFmtId="3" fontId="24" fillId="3" borderId="54" xfId="1" applyNumberFormat="1" applyFont="1" applyFill="1" applyBorder="1" applyAlignment="1">
      <alignment horizontal="right" vertical="center" indent="1"/>
    </xf>
    <xf numFmtId="3" fontId="24" fillId="0" borderId="18" xfId="1" applyNumberFormat="1" applyFont="1" applyBorder="1" applyAlignment="1">
      <alignment horizontal="right" vertical="center" indent="1"/>
    </xf>
    <xf numFmtId="3" fontId="24" fillId="0" borderId="32" xfId="1" applyNumberFormat="1" applyFont="1" applyBorder="1" applyAlignment="1">
      <alignment horizontal="right" vertical="center" indent="1"/>
    </xf>
    <xf numFmtId="3" fontId="24" fillId="0" borderId="47" xfId="1" applyNumberFormat="1" applyFont="1" applyBorder="1" applyAlignment="1">
      <alignment horizontal="right" vertical="center" indent="1"/>
    </xf>
    <xf numFmtId="3" fontId="24" fillId="8" borderId="18" xfId="1" applyNumberFormat="1" applyFont="1" applyFill="1" applyBorder="1" applyAlignment="1">
      <alignment horizontal="right" vertical="center" indent="1"/>
    </xf>
    <xf numFmtId="3" fontId="24" fillId="8" borderId="32" xfId="1" applyNumberFormat="1" applyFont="1" applyFill="1" applyBorder="1" applyAlignment="1">
      <alignment horizontal="right" vertical="center" indent="1"/>
    </xf>
    <xf numFmtId="3" fontId="24" fillId="8" borderId="88" xfId="1" applyNumberFormat="1" applyFont="1" applyFill="1" applyBorder="1" applyAlignment="1">
      <alignment horizontal="right" vertical="center" indent="1"/>
    </xf>
    <xf numFmtId="3" fontId="24" fillId="8" borderId="47" xfId="1" applyNumberFormat="1" applyFont="1" applyFill="1" applyBorder="1" applyAlignment="1">
      <alignment horizontal="right" vertical="center" indent="1"/>
    </xf>
    <xf numFmtId="3" fontId="24" fillId="8" borderId="54" xfId="1" applyNumberFormat="1" applyFont="1" applyFill="1" applyBorder="1" applyAlignment="1">
      <alignment horizontal="right" vertical="center" indent="1"/>
    </xf>
    <xf numFmtId="3" fontId="24" fillId="8" borderId="1" xfId="1" applyNumberFormat="1" applyFont="1" applyFill="1" applyBorder="1" applyAlignment="1">
      <alignment horizontal="right" vertical="center" indent="1"/>
    </xf>
    <xf numFmtId="3" fontId="24" fillId="8" borderId="2" xfId="1" applyNumberFormat="1" applyFont="1" applyFill="1" applyBorder="1" applyAlignment="1">
      <alignment horizontal="right" vertical="center" indent="1"/>
    </xf>
    <xf numFmtId="3" fontId="24" fillId="8" borderId="3" xfId="1" applyNumberFormat="1" applyFont="1" applyFill="1" applyBorder="1" applyAlignment="1">
      <alignment horizontal="right" vertical="center" indent="1"/>
    </xf>
    <xf numFmtId="3" fontId="11" fillId="0" borderId="42" xfId="4" applyNumberFormat="1" applyFont="1" applyBorder="1" applyAlignment="1">
      <alignment horizontal="right" vertical="center" indent="1"/>
    </xf>
    <xf numFmtId="3" fontId="11" fillId="0" borderId="43" xfId="4" applyNumberFormat="1" applyFont="1" applyBorder="1" applyAlignment="1">
      <alignment horizontal="right" vertical="center" indent="1"/>
    </xf>
    <xf numFmtId="3" fontId="24" fillId="0" borderId="43" xfId="1" applyNumberFormat="1" applyFont="1" applyBorder="1" applyAlignment="1">
      <alignment horizontal="right" vertical="center" indent="1"/>
    </xf>
    <xf numFmtId="3" fontId="24" fillId="0" borderId="59" xfId="1" applyNumberFormat="1" applyFont="1" applyBorder="1" applyAlignment="1">
      <alignment horizontal="right" vertical="center" indent="1"/>
    </xf>
    <xf numFmtId="3" fontId="11" fillId="0" borderId="0" xfId="4" applyNumberFormat="1" applyFont="1" applyAlignment="1">
      <alignment horizontal="right" vertical="center" indent="1"/>
    </xf>
    <xf numFmtId="3" fontId="11" fillId="0" borderId="27" xfId="4" applyNumberFormat="1" applyFont="1" applyBorder="1" applyAlignment="1">
      <alignment horizontal="right" vertical="center" indent="1"/>
    </xf>
    <xf numFmtId="3" fontId="11" fillId="0" borderId="29" xfId="4" applyNumberFormat="1" applyFont="1" applyBorder="1" applyAlignment="1">
      <alignment horizontal="right" vertical="center" indent="1"/>
    </xf>
    <xf numFmtId="3" fontId="19" fillId="0" borderId="0" xfId="4" applyNumberFormat="1" applyFont="1" applyAlignment="1">
      <alignment horizontal="right" vertical="center" indent="1"/>
    </xf>
    <xf numFmtId="3" fontId="24" fillId="4" borderId="1" xfId="1" applyNumberFormat="1" applyFont="1" applyFill="1" applyBorder="1" applyAlignment="1">
      <alignment horizontal="right" vertical="center" indent="1"/>
    </xf>
    <xf numFmtId="3" fontId="24" fillId="4" borderId="2" xfId="1" applyNumberFormat="1" applyFont="1" applyFill="1" applyBorder="1" applyAlignment="1">
      <alignment horizontal="right" vertical="center" indent="1"/>
    </xf>
    <xf numFmtId="3" fontId="24" fillId="4" borderId="8" xfId="1" applyNumberFormat="1" applyFont="1" applyFill="1" applyBorder="1" applyAlignment="1">
      <alignment horizontal="right" vertical="center" indent="1"/>
    </xf>
    <xf numFmtId="3" fontId="24" fillId="4" borderId="3" xfId="1" applyNumberFormat="1" applyFont="1" applyFill="1" applyBorder="1" applyAlignment="1">
      <alignment horizontal="right" vertical="center" indent="1"/>
    </xf>
    <xf numFmtId="3" fontId="24" fillId="9" borderId="56" xfId="1" applyNumberFormat="1" applyFont="1" applyFill="1" applyBorder="1" applyAlignment="1">
      <alignment horizontal="right" vertical="center" indent="1"/>
    </xf>
    <xf numFmtId="3" fontId="24" fillId="9" borderId="89" xfId="1" applyNumberFormat="1" applyFont="1" applyFill="1" applyBorder="1" applyAlignment="1">
      <alignment horizontal="right" vertical="center" indent="1"/>
    </xf>
    <xf numFmtId="3" fontId="24" fillId="9" borderId="90" xfId="1" applyNumberFormat="1" applyFont="1" applyFill="1" applyBorder="1" applyAlignment="1">
      <alignment horizontal="right" vertical="center" indent="1"/>
    </xf>
    <xf numFmtId="0" fontId="24" fillId="0" borderId="47" xfId="1" applyFont="1" applyBorder="1" applyAlignment="1" applyProtection="1">
      <alignment horizontal="center" vertical="center" wrapText="1"/>
      <protection locked="0"/>
    </xf>
    <xf numFmtId="167" fontId="24" fillId="0" borderId="30" xfId="1" applyNumberFormat="1" applyFont="1" applyBorder="1" applyAlignment="1" applyProtection="1">
      <alignment horizontal="right" vertical="center" wrapText="1" indent="1"/>
      <protection locked="0"/>
    </xf>
    <xf numFmtId="167" fontId="24" fillId="0" borderId="54" xfId="1" applyNumberFormat="1" applyFont="1" applyBorder="1" applyAlignment="1" applyProtection="1">
      <alignment horizontal="right" vertical="center" wrapText="1" indent="1"/>
      <protection locked="0"/>
    </xf>
    <xf numFmtId="167" fontId="24" fillId="0" borderId="14" xfId="1" applyNumberFormat="1" applyFont="1" applyBorder="1" applyAlignment="1" applyProtection="1">
      <alignment horizontal="right" vertical="center" wrapText="1" indent="1"/>
      <protection locked="0"/>
    </xf>
    <xf numFmtId="167" fontId="25" fillId="0" borderId="21" xfId="1" applyNumberFormat="1" applyFont="1" applyBorder="1" applyAlignment="1" applyProtection="1">
      <alignment horizontal="right" vertical="center" wrapText="1" indent="1"/>
      <protection locked="0"/>
    </xf>
    <xf numFmtId="0" fontId="24" fillId="0" borderId="43" xfId="1" applyFont="1" applyBorder="1" applyAlignment="1" applyProtection="1">
      <alignment horizontal="center" vertical="center" wrapText="1"/>
      <protection locked="0"/>
    </xf>
    <xf numFmtId="3" fontId="24" fillId="0" borderId="18" xfId="1" applyNumberFormat="1" applyFont="1" applyBorder="1" applyAlignment="1" applyProtection="1">
      <alignment horizontal="right" vertical="center" indent="1"/>
      <protection locked="0"/>
    </xf>
    <xf numFmtId="0" fontId="11" fillId="0" borderId="58" xfId="4" applyFont="1" applyBorder="1" applyAlignment="1">
      <alignment horizontal="center" vertical="center"/>
    </xf>
    <xf numFmtId="0" fontId="13" fillId="8" borderId="2" xfId="4" applyFont="1" applyFill="1" applyBorder="1" applyAlignment="1">
      <alignment horizontal="center" vertical="center"/>
    </xf>
    <xf numFmtId="3" fontId="24" fillId="8" borderId="95" xfId="1" applyNumberFormat="1" applyFont="1" applyFill="1" applyBorder="1" applyAlignment="1">
      <alignment horizontal="right" vertical="center" indent="1"/>
    </xf>
    <xf numFmtId="3" fontId="24" fillId="8" borderId="37" xfId="1" applyNumberFormat="1" applyFont="1" applyFill="1" applyBorder="1" applyAlignment="1">
      <alignment horizontal="right" vertical="center" indent="1"/>
    </xf>
    <xf numFmtId="3" fontId="24" fillId="8" borderId="96" xfId="1" applyNumberFormat="1" applyFont="1" applyFill="1" applyBorder="1" applyAlignment="1">
      <alignment horizontal="right" vertical="center" indent="1"/>
    </xf>
    <xf numFmtId="3" fontId="24" fillId="8" borderId="66" xfId="1" applyNumberFormat="1" applyFont="1" applyFill="1" applyBorder="1" applyAlignment="1">
      <alignment horizontal="right" vertical="center" indent="1"/>
    </xf>
    <xf numFmtId="3" fontId="24" fillId="8" borderId="77" xfId="1" applyNumberFormat="1" applyFont="1" applyFill="1" applyBorder="1" applyAlignment="1">
      <alignment horizontal="right" vertical="center" indent="1"/>
    </xf>
    <xf numFmtId="3" fontId="24" fillId="8" borderId="42" xfId="1" applyNumberFormat="1" applyFont="1" applyFill="1" applyBorder="1" applyAlignment="1">
      <alignment horizontal="right" vertical="center" indent="1"/>
    </xf>
    <xf numFmtId="3" fontId="24" fillId="8" borderId="43" xfId="1" applyNumberFormat="1" applyFont="1" applyFill="1" applyBorder="1" applyAlignment="1">
      <alignment horizontal="right" vertical="center" indent="1"/>
    </xf>
    <xf numFmtId="3" fontId="24" fillId="8" borderId="97" xfId="1" applyNumberFormat="1" applyFont="1" applyFill="1" applyBorder="1" applyAlignment="1">
      <alignment horizontal="right" vertical="center" indent="1"/>
    </xf>
    <xf numFmtId="3" fontId="24" fillId="8" borderId="58" xfId="1" applyNumberFormat="1" applyFont="1" applyFill="1" applyBorder="1" applyAlignment="1">
      <alignment horizontal="right" vertical="center" indent="1"/>
    </xf>
    <xf numFmtId="3" fontId="24" fillId="8" borderId="59" xfId="1" applyNumberFormat="1" applyFont="1" applyFill="1" applyBorder="1" applyAlignment="1">
      <alignment horizontal="right" vertical="center" indent="1"/>
    </xf>
    <xf numFmtId="3" fontId="24" fillId="8" borderId="44" xfId="1" applyNumberFormat="1" applyFont="1" applyFill="1" applyBorder="1" applyAlignment="1">
      <alignment horizontal="right" vertical="center" indent="1"/>
    </xf>
    <xf numFmtId="3" fontId="24" fillId="8" borderId="20" xfId="1" applyNumberFormat="1" applyFont="1" applyFill="1" applyBorder="1" applyAlignment="1">
      <alignment horizontal="right" vertical="center" indent="1"/>
    </xf>
    <xf numFmtId="3" fontId="24" fillId="8" borderId="98" xfId="1" applyNumberFormat="1" applyFont="1" applyFill="1" applyBorder="1" applyAlignment="1">
      <alignment horizontal="right" vertical="center" indent="1"/>
    </xf>
    <xf numFmtId="3" fontId="24" fillId="8" borderId="86" xfId="1" applyNumberFormat="1" applyFont="1" applyFill="1" applyBorder="1" applyAlignment="1">
      <alignment horizontal="right" vertical="center" indent="1"/>
    </xf>
    <xf numFmtId="3" fontId="24" fillId="8" borderId="21" xfId="1" applyNumberFormat="1" applyFont="1" applyFill="1" applyBorder="1" applyAlignment="1">
      <alignment horizontal="right" vertical="center" indent="1"/>
    </xf>
    <xf numFmtId="0" fontId="24" fillId="0" borderId="59" xfId="1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vertical="center"/>
      <protection locked="0"/>
    </xf>
    <xf numFmtId="0" fontId="18" fillId="0" borderId="0" xfId="2" applyFont="1" applyAlignment="1" applyProtection="1">
      <alignment vertical="center"/>
      <protection locked="0"/>
    </xf>
    <xf numFmtId="3" fontId="5" fillId="0" borderId="32" xfId="2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0" xfId="2" applyFont="1" applyAlignment="1" applyProtection="1">
      <alignment vertical="center" wrapText="1"/>
      <protection locked="0"/>
    </xf>
    <xf numFmtId="49" fontId="5" fillId="0" borderId="0" xfId="2" applyNumberFormat="1" applyFont="1" applyAlignment="1" applyProtection="1">
      <alignment horizontal="center" vertical="center" wrapText="1"/>
      <protection locked="0"/>
    </xf>
    <xf numFmtId="3" fontId="5" fillId="0" borderId="0" xfId="2" applyNumberFormat="1" applyFont="1" applyAlignment="1" applyProtection="1">
      <alignment vertical="center"/>
      <protection locked="0"/>
    </xf>
    <xf numFmtId="49" fontId="5" fillId="0" borderId="0" xfId="2" applyNumberFormat="1" applyFont="1" applyAlignment="1" applyProtection="1">
      <alignment vertical="center" wrapText="1"/>
      <protection locked="0"/>
    </xf>
    <xf numFmtId="49" fontId="5" fillId="0" borderId="0" xfId="2" applyNumberFormat="1" applyFont="1" applyAlignment="1" applyProtection="1">
      <alignment vertical="center"/>
      <protection locked="0"/>
    </xf>
    <xf numFmtId="3" fontId="20" fillId="0" borderId="29" xfId="2" applyNumberFormat="1" applyFont="1" applyBorder="1" applyAlignment="1">
      <alignment horizontal="center" vertical="center" wrapText="1"/>
    </xf>
    <xf numFmtId="3" fontId="20" fillId="0" borderId="32" xfId="2" applyNumberFormat="1" applyFont="1" applyBorder="1" applyAlignment="1">
      <alignment horizontal="center" vertical="center" wrapText="1"/>
    </xf>
    <xf numFmtId="3" fontId="20" fillId="0" borderId="43" xfId="2" applyNumberFormat="1" applyFont="1" applyBorder="1" applyAlignment="1">
      <alignment horizontal="center" vertical="center" wrapText="1"/>
    </xf>
    <xf numFmtId="3" fontId="20" fillId="0" borderId="17" xfId="2" applyNumberFormat="1" applyFont="1" applyBorder="1" applyAlignment="1">
      <alignment horizontal="center" vertical="center" wrapText="1"/>
    </xf>
    <xf numFmtId="3" fontId="20" fillId="0" borderId="13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center" wrapText="1"/>
    </xf>
    <xf numFmtId="0" fontId="7" fillId="0" borderId="12" xfId="2" applyFont="1" applyBorder="1" applyAlignment="1">
      <alignment vertical="center"/>
    </xf>
    <xf numFmtId="49" fontId="10" fillId="0" borderId="1" xfId="2" applyNumberFormat="1" applyFont="1" applyBorder="1" applyAlignment="1">
      <alignment horizontal="center" vertical="center" wrapText="1"/>
    </xf>
    <xf numFmtId="49" fontId="10" fillId="0" borderId="2" xfId="2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3" fontId="7" fillId="0" borderId="3" xfId="2" applyNumberFormat="1" applyFont="1" applyBorder="1" applyAlignment="1">
      <alignment horizontal="center" vertical="center" wrapText="1"/>
    </xf>
    <xf numFmtId="0" fontId="7" fillId="0" borderId="11" xfId="2" applyFont="1" applyBorder="1" applyAlignment="1">
      <alignment vertical="center" wrapText="1"/>
    </xf>
    <xf numFmtId="3" fontId="7" fillId="0" borderId="43" xfId="2" applyNumberFormat="1" applyFont="1" applyBorder="1" applyAlignment="1">
      <alignment horizontal="center" vertical="center" wrapText="1"/>
    </xf>
    <xf numFmtId="3" fontId="7" fillId="0" borderId="59" xfId="2" applyNumberFormat="1" applyFont="1" applyBorder="1" applyAlignment="1">
      <alignment horizontal="center" vertical="center" wrapText="1"/>
    </xf>
    <xf numFmtId="49" fontId="5" fillId="0" borderId="47" xfId="2" applyNumberFormat="1" applyFont="1" applyBorder="1" applyAlignment="1">
      <alignment horizontal="center" vertical="center" wrapText="1"/>
    </xf>
    <xf numFmtId="49" fontId="5" fillId="0" borderId="32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16" xfId="2" applyFont="1" applyBorder="1" applyAlignment="1">
      <alignment vertical="center" wrapText="1"/>
    </xf>
    <xf numFmtId="49" fontId="5" fillId="0" borderId="17" xfId="2" applyNumberFormat="1" applyFont="1" applyBorder="1" applyAlignment="1">
      <alignment horizontal="center" vertical="center" wrapText="1"/>
    </xf>
    <xf numFmtId="0" fontId="5" fillId="0" borderId="34" xfId="2" applyFont="1" applyBorder="1" applyAlignment="1">
      <alignment horizontal="left" vertical="center" wrapText="1"/>
    </xf>
    <xf numFmtId="49" fontId="5" fillId="0" borderId="42" xfId="2" applyNumberFormat="1" applyFont="1" applyBorder="1" applyAlignment="1">
      <alignment horizontal="center" vertical="center" wrapText="1"/>
    </xf>
    <xf numFmtId="49" fontId="5" fillId="0" borderId="43" xfId="2" applyNumberFormat="1" applyFont="1" applyBorder="1" applyAlignment="1">
      <alignment horizontal="center" vertical="center" wrapText="1"/>
    </xf>
    <xf numFmtId="49" fontId="5" fillId="7" borderId="47" xfId="2" applyNumberFormat="1" applyFont="1" applyFill="1" applyBorder="1" applyAlignment="1">
      <alignment horizontal="center" vertical="center" wrapText="1"/>
    </xf>
    <xf numFmtId="0" fontId="7" fillId="0" borderId="68" xfId="2" applyFont="1" applyBorder="1" applyAlignment="1">
      <alignment vertical="center" wrapText="1"/>
    </xf>
    <xf numFmtId="0" fontId="5" fillId="0" borderId="11" xfId="2" applyFont="1" applyBorder="1" applyAlignment="1">
      <alignment vertical="center" wrapText="1"/>
    </xf>
    <xf numFmtId="49" fontId="5" fillId="0" borderId="29" xfId="2" applyNumberFormat="1" applyFont="1" applyBorder="1" applyAlignment="1">
      <alignment horizontal="center" vertical="center" wrapText="1"/>
    </xf>
    <xf numFmtId="49" fontId="9" fillId="0" borderId="47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 wrapText="1"/>
    </xf>
    <xf numFmtId="49" fontId="5" fillId="0" borderId="13" xfId="2" applyNumberFormat="1" applyFont="1" applyBorder="1" applyAlignment="1">
      <alignment horizontal="center" vertical="center" wrapText="1"/>
    </xf>
    <xf numFmtId="0" fontId="7" fillId="0" borderId="0" xfId="2" applyFont="1" applyAlignment="1" applyProtection="1">
      <alignment vertical="center"/>
      <protection locked="0"/>
    </xf>
    <xf numFmtId="3" fontId="5" fillId="0" borderId="32" xfId="2" applyNumberFormat="1" applyFont="1" applyBorder="1" applyAlignment="1" applyProtection="1">
      <alignment horizontal="center" vertical="center"/>
      <protection locked="0"/>
    </xf>
    <xf numFmtId="3" fontId="5" fillId="0" borderId="54" xfId="2" applyNumberFormat="1" applyFont="1" applyBorder="1" applyAlignment="1" applyProtection="1">
      <alignment horizontal="center" vertical="center"/>
      <protection locked="0"/>
    </xf>
    <xf numFmtId="3" fontId="20" fillId="0" borderId="54" xfId="2" applyNumberFormat="1" applyFont="1" applyBorder="1" applyAlignment="1" applyProtection="1">
      <alignment horizontal="center" vertical="center"/>
      <protection locked="0"/>
    </xf>
    <xf numFmtId="3" fontId="20" fillId="0" borderId="32" xfId="2" applyNumberFormat="1" applyFont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 wrapText="1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7" fillId="0" borderId="12" xfId="2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7" fillId="0" borderId="34" xfId="2" applyFont="1" applyBorder="1" applyAlignment="1">
      <alignment vertical="center" wrapText="1"/>
    </xf>
    <xf numFmtId="49" fontId="5" fillId="0" borderId="29" xfId="2" applyNumberFormat="1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/>
    </xf>
    <xf numFmtId="49" fontId="5" fillId="0" borderId="32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62" xfId="2" applyFont="1" applyBorder="1" applyAlignment="1">
      <alignment horizontal="center" vertical="center" wrapText="1"/>
    </xf>
    <xf numFmtId="0" fontId="5" fillId="0" borderId="62" xfId="2" applyFont="1" applyBorder="1" applyAlignment="1">
      <alignment horizontal="center" vertical="center"/>
    </xf>
    <xf numFmtId="49" fontId="5" fillId="0" borderId="13" xfId="2" applyNumberFormat="1" applyFont="1" applyBorder="1" applyAlignment="1">
      <alignment horizontal="center" vertical="center"/>
    </xf>
    <xf numFmtId="0" fontId="7" fillId="0" borderId="5" xfId="2" applyFont="1" applyBorder="1" applyAlignment="1">
      <alignment vertical="center" wrapText="1"/>
    </xf>
    <xf numFmtId="49" fontId="5" fillId="0" borderId="27" xfId="2" applyNumberFormat="1" applyFont="1" applyBorder="1" applyAlignment="1">
      <alignment horizontal="center" vertical="center" wrapText="1"/>
    </xf>
    <xf numFmtId="0" fontId="7" fillId="0" borderId="16" xfId="2" applyFont="1" applyBorder="1" applyAlignment="1">
      <alignment vertical="center" wrapText="1"/>
    </xf>
    <xf numFmtId="3" fontId="20" fillId="0" borderId="43" xfId="2" applyNumberFormat="1" applyFont="1" applyBorder="1" applyAlignment="1">
      <alignment horizontal="center" vertical="center"/>
    </xf>
    <xf numFmtId="3" fontId="20" fillId="0" borderId="59" xfId="2" applyNumberFormat="1" applyFont="1" applyBorder="1" applyAlignment="1">
      <alignment horizontal="center" vertical="center"/>
    </xf>
    <xf numFmtId="3" fontId="20" fillId="0" borderId="29" xfId="2" applyNumberFormat="1" applyFont="1" applyBorder="1" applyAlignment="1">
      <alignment horizontal="center" vertical="center"/>
    </xf>
    <xf numFmtId="3" fontId="20" fillId="0" borderId="54" xfId="2" applyNumberFormat="1" applyFont="1" applyBorder="1" applyAlignment="1">
      <alignment horizontal="center" vertical="center"/>
    </xf>
    <xf numFmtId="3" fontId="20" fillId="0" borderId="13" xfId="2" applyNumberFormat="1" applyFont="1" applyBorder="1" applyAlignment="1">
      <alignment horizontal="center" vertical="center"/>
    </xf>
    <xf numFmtId="3" fontId="20" fillId="0" borderId="14" xfId="2" applyNumberFormat="1" applyFont="1" applyBorder="1" applyAlignment="1">
      <alignment horizontal="center" vertical="center"/>
    </xf>
    <xf numFmtId="3" fontId="20" fillId="0" borderId="32" xfId="2" applyNumberFormat="1" applyFont="1" applyBorder="1" applyAlignment="1">
      <alignment horizontal="center" vertical="center"/>
    </xf>
    <xf numFmtId="3" fontId="41" fillId="0" borderId="54" xfId="2" applyNumberFormat="1" applyFont="1" applyBorder="1" applyAlignment="1">
      <alignment horizontal="center" vertical="center"/>
    </xf>
    <xf numFmtId="3" fontId="20" fillId="0" borderId="30" xfId="2" applyNumberFormat="1" applyFont="1" applyBorder="1" applyAlignment="1">
      <alignment horizontal="center" vertical="center"/>
    </xf>
    <xf numFmtId="0" fontId="7" fillId="0" borderId="0" xfId="1" applyFont="1" applyAlignment="1" applyProtection="1">
      <alignment horizontal="left" vertical="center" wrapText="1"/>
      <protection locked="0"/>
    </xf>
    <xf numFmtId="0" fontId="7" fillId="0" borderId="0" xfId="1" applyFont="1" applyAlignment="1" applyProtection="1">
      <alignment horizontal="left" vertical="center"/>
      <protection locked="0"/>
    </xf>
    <xf numFmtId="4" fontId="24" fillId="0" borderId="27" xfId="1" applyNumberFormat="1" applyFont="1" applyBorder="1" applyAlignment="1" applyProtection="1">
      <alignment horizontal="right" vertical="center" wrapText="1" indent="1"/>
      <protection locked="0"/>
    </xf>
    <xf numFmtId="4" fontId="24" fillId="0" borderId="41" xfId="1" applyNumberFormat="1" applyFont="1" applyBorder="1" applyAlignment="1" applyProtection="1">
      <alignment horizontal="right" vertical="center" wrapText="1" indent="1"/>
      <protection locked="0"/>
    </xf>
    <xf numFmtId="4" fontId="24" fillId="0" borderId="29" xfId="1" applyNumberFormat="1" applyFont="1" applyBorder="1" applyAlignment="1" applyProtection="1">
      <alignment horizontal="right" vertical="center" wrapText="1" indent="1"/>
      <protection locked="0"/>
    </xf>
    <xf numFmtId="4" fontId="24" fillId="0" borderId="47" xfId="1" applyNumberFormat="1" applyFont="1" applyBorder="1" applyAlignment="1" applyProtection="1">
      <alignment horizontal="right" vertical="center" wrapText="1" indent="1"/>
      <protection locked="0"/>
    </xf>
    <xf numFmtId="4" fontId="24" fillId="0" borderId="32" xfId="1" applyNumberFormat="1" applyFont="1" applyBorder="1" applyAlignment="1" applyProtection="1">
      <alignment horizontal="right" vertical="center" wrapText="1" indent="1"/>
      <protection locked="0"/>
    </xf>
    <xf numFmtId="4" fontId="24" fillId="0" borderId="4" xfId="1" applyNumberFormat="1" applyFont="1" applyBorder="1" applyAlignment="1" applyProtection="1">
      <alignment horizontal="right" vertical="center" wrapText="1" indent="1"/>
      <protection locked="0"/>
    </xf>
    <xf numFmtId="4" fontId="24" fillId="0" borderId="13" xfId="1" applyNumberFormat="1" applyFont="1" applyBorder="1" applyAlignment="1" applyProtection="1">
      <alignment horizontal="right" vertical="center" wrapText="1" indent="1"/>
      <protection locked="0"/>
    </xf>
    <xf numFmtId="4" fontId="25" fillId="0" borderId="44" xfId="1" applyNumberFormat="1" applyFont="1" applyBorder="1" applyAlignment="1" applyProtection="1">
      <alignment horizontal="right" vertical="center" wrapText="1" indent="1"/>
      <protection locked="0"/>
    </xf>
    <xf numFmtId="4" fontId="25" fillId="0" borderId="20" xfId="1" applyNumberFormat="1" applyFont="1" applyBorder="1" applyAlignment="1" applyProtection="1">
      <alignment horizontal="right" vertical="center" wrapText="1" indent="1"/>
      <protection locked="0"/>
    </xf>
    <xf numFmtId="4" fontId="24" fillId="0" borderId="17" xfId="1" applyNumberFormat="1" applyFont="1" applyBorder="1" applyAlignment="1" applyProtection="1">
      <alignment horizontal="right" vertical="center" wrapText="1" indent="1"/>
      <protection locked="0"/>
    </xf>
    <xf numFmtId="4" fontId="25" fillId="0" borderId="86" xfId="1" applyNumberFormat="1" applyFont="1" applyBorder="1" applyAlignment="1" applyProtection="1">
      <alignment horizontal="right" vertical="center" wrapText="1" indent="1"/>
      <protection locked="0"/>
    </xf>
    <xf numFmtId="0" fontId="24" fillId="0" borderId="47" xfId="1" applyFont="1" applyBorder="1" applyAlignment="1" applyProtection="1">
      <alignment horizontal="left" vertical="center" indent="1"/>
      <protection locked="0"/>
    </xf>
    <xf numFmtId="0" fontId="24" fillId="0" borderId="62" xfId="1" applyFont="1" applyBorder="1" applyAlignment="1" applyProtection="1">
      <alignment horizontal="center" vertical="center"/>
      <protection locked="0"/>
    </xf>
    <xf numFmtId="0" fontId="24" fillId="8" borderId="29" xfId="1" applyFont="1" applyFill="1" applyBorder="1" applyAlignment="1" applyProtection="1">
      <alignment horizontal="left" vertical="center" indent="1"/>
      <protection locked="0"/>
    </xf>
    <xf numFmtId="0" fontId="23" fillId="0" borderId="0" xfId="0" applyFont="1" applyAlignment="1">
      <alignment vertical="center"/>
    </xf>
    <xf numFmtId="3" fontId="24" fillId="0" borderId="19" xfId="1" applyNumberFormat="1" applyFont="1" applyBorder="1" applyAlignment="1">
      <alignment horizontal="right" vertical="center" indent="1"/>
    </xf>
    <xf numFmtId="3" fontId="24" fillId="3" borderId="19" xfId="1" applyNumberFormat="1" applyFont="1" applyFill="1" applyBorder="1" applyAlignment="1">
      <alignment horizontal="right" vertical="center" indent="1"/>
    </xf>
    <xf numFmtId="3" fontId="24" fillId="0" borderId="88" xfId="1" applyNumberFormat="1" applyFont="1" applyBorder="1" applyAlignment="1">
      <alignment horizontal="right" vertical="center" indent="1"/>
    </xf>
    <xf numFmtId="3" fontId="24" fillId="0" borderId="0" xfId="1" applyNumberFormat="1" applyFont="1" applyAlignment="1">
      <alignment horizontal="right" vertical="center" indent="1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00" xfId="0" applyFont="1" applyBorder="1" applyAlignment="1">
      <alignment horizontal="center" vertical="center" wrapText="1" shrinkToFit="1"/>
    </xf>
    <xf numFmtId="0" fontId="24" fillId="0" borderId="17" xfId="0" applyFont="1" applyBorder="1" applyAlignment="1">
      <alignment horizontal="center" vertical="center" wrapText="1" shrinkToFit="1"/>
    </xf>
    <xf numFmtId="0" fontId="24" fillId="0" borderId="101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3" borderId="14" xfId="0" applyFont="1" applyFill="1" applyBorder="1" applyAlignment="1">
      <alignment horizontal="center" vertical="center" wrapText="1" shrinkToFit="1"/>
    </xf>
    <xf numFmtId="0" fontId="25" fillId="8" borderId="42" xfId="0" applyFont="1" applyFill="1" applyBorder="1" applyAlignment="1">
      <alignment horizontal="center" vertical="center"/>
    </xf>
    <xf numFmtId="0" fontId="25" fillId="8" borderId="74" xfId="0" applyFont="1" applyFill="1" applyBorder="1" applyAlignment="1">
      <alignment horizontal="center" vertical="center"/>
    </xf>
    <xf numFmtId="0" fontId="25" fillId="8" borderId="97" xfId="0" applyFont="1" applyFill="1" applyBorder="1" applyAlignment="1">
      <alignment horizontal="left" vertical="center"/>
    </xf>
    <xf numFmtId="0" fontId="25" fillId="8" borderId="102" xfId="0" applyFont="1" applyFill="1" applyBorder="1" applyAlignment="1">
      <alignment horizontal="center" vertical="center"/>
    </xf>
    <xf numFmtId="3" fontId="25" fillId="0" borderId="0" xfId="0" applyNumberFormat="1" applyFont="1" applyAlignment="1">
      <alignment horizontal="right" vertical="center" indent="1"/>
    </xf>
    <xf numFmtId="0" fontId="25" fillId="0" borderId="0" xfId="0" applyFont="1" applyAlignment="1">
      <alignment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32" xfId="0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left" vertical="center"/>
    </xf>
    <xf numFmtId="0" fontId="25" fillId="3" borderId="103" xfId="0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23" xfId="0" applyFont="1" applyBorder="1" applyAlignment="1">
      <alignment horizontal="left" vertical="center" indent="3"/>
    </xf>
    <xf numFmtId="0" fontId="26" fillId="0" borderId="104" xfId="0" applyFont="1" applyBorder="1" applyAlignment="1">
      <alignment horizontal="right" vertical="center"/>
    </xf>
    <xf numFmtId="3" fontId="24" fillId="0" borderId="0" xfId="0" applyNumberFormat="1" applyFont="1" applyAlignment="1">
      <alignment horizontal="right" vertical="center" indent="1"/>
    </xf>
    <xf numFmtId="0" fontId="26" fillId="3" borderId="104" xfId="0" applyFont="1" applyFill="1" applyBorder="1" applyAlignment="1">
      <alignment horizontal="right" vertical="center"/>
    </xf>
    <xf numFmtId="0" fontId="25" fillId="0" borderId="23" xfId="0" applyFont="1" applyBorder="1" applyAlignment="1">
      <alignment horizontal="left" vertical="center"/>
    </xf>
    <xf numFmtId="0" fontId="26" fillId="0" borderId="23" xfId="0" applyFont="1" applyBorder="1" applyAlignment="1">
      <alignment horizontal="right" vertical="center"/>
    </xf>
    <xf numFmtId="0" fontId="25" fillId="8" borderId="27" xfId="0" applyFont="1" applyFill="1" applyBorder="1" applyAlignment="1">
      <alignment horizontal="center" vertical="center"/>
    </xf>
    <xf numFmtId="0" fontId="25" fillId="8" borderId="32" xfId="0" applyFont="1" applyFill="1" applyBorder="1" applyAlignment="1">
      <alignment horizontal="center" vertical="center"/>
    </xf>
    <xf numFmtId="0" fontId="25" fillId="8" borderId="104" xfId="0" applyFont="1" applyFill="1" applyBorder="1" applyAlignment="1">
      <alignment horizontal="center" vertical="center"/>
    </xf>
    <xf numFmtId="0" fontId="24" fillId="0" borderId="104" xfId="0" applyFont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24" fillId="3" borderId="104" xfId="0" applyFont="1" applyFill="1" applyBorder="1" applyAlignment="1">
      <alignment horizontal="center" vertical="center"/>
    </xf>
    <xf numFmtId="0" fontId="25" fillId="8" borderId="18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left" vertical="center"/>
    </xf>
    <xf numFmtId="0" fontId="40" fillId="8" borderId="104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left" vertical="center"/>
    </xf>
    <xf numFmtId="0" fontId="40" fillId="3" borderId="104" xfId="0" applyFont="1" applyFill="1" applyBorder="1" applyAlignment="1">
      <alignment horizontal="right" vertical="center"/>
    </xf>
    <xf numFmtId="0" fontId="40" fillId="8" borderId="104" xfId="0" applyFont="1" applyFill="1" applyBorder="1" applyAlignment="1">
      <alignment horizontal="center" vertical="center"/>
    </xf>
    <xf numFmtId="0" fontId="40" fillId="3" borderId="104" xfId="0" applyFont="1" applyFill="1" applyBorder="1" applyAlignment="1">
      <alignment horizontal="center" vertical="center"/>
    </xf>
    <xf numFmtId="0" fontId="26" fillId="0" borderId="104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6" fillId="0" borderId="105" xfId="0" applyFont="1" applyBorder="1" applyAlignment="1">
      <alignment horizontal="center" vertical="center"/>
    </xf>
    <xf numFmtId="0" fontId="24" fillId="8" borderId="42" xfId="0" applyFont="1" applyFill="1" applyBorder="1" applyAlignment="1">
      <alignment horizontal="center" vertical="center"/>
    </xf>
    <xf numFmtId="0" fontId="24" fillId="8" borderId="43" xfId="0" applyFont="1" applyFill="1" applyBorder="1" applyAlignment="1">
      <alignment horizontal="center" vertical="center"/>
    </xf>
    <xf numFmtId="0" fontId="25" fillId="8" borderId="97" xfId="0" applyFont="1" applyFill="1" applyBorder="1" applyAlignment="1">
      <alignment vertical="center"/>
    </xf>
    <xf numFmtId="0" fontId="25" fillId="8" borderId="102" xfId="0" applyFont="1" applyFill="1" applyBorder="1" applyAlignment="1">
      <alignment vertical="center"/>
    </xf>
    <xf numFmtId="3" fontId="25" fillId="0" borderId="6" xfId="0" applyNumberFormat="1" applyFont="1" applyBorder="1" applyAlignment="1">
      <alignment horizontal="right" vertical="center" indent="1"/>
    </xf>
    <xf numFmtId="0" fontId="24" fillId="8" borderId="44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center"/>
    </xf>
    <xf numFmtId="0" fontId="25" fillId="8" borderId="92" xfId="0" applyFont="1" applyFill="1" applyBorder="1" applyAlignment="1">
      <alignment vertical="center"/>
    </xf>
    <xf numFmtId="0" fontId="25" fillId="8" borderId="106" xfId="0" applyFont="1" applyFill="1" applyBorder="1" applyAlignment="1">
      <alignment vertical="center"/>
    </xf>
    <xf numFmtId="3" fontId="25" fillId="0" borderId="92" xfId="0" applyNumberFormat="1" applyFont="1" applyBorder="1" applyAlignment="1">
      <alignment horizontal="right" vertical="center" indent="1"/>
    </xf>
    <xf numFmtId="0" fontId="24" fillId="0" borderId="27" xfId="1" applyFont="1" applyBorder="1" applyAlignment="1" applyProtection="1">
      <alignment horizontal="left" vertical="center" indent="1"/>
      <protection locked="0"/>
    </xf>
    <xf numFmtId="3" fontId="24" fillId="0" borderId="54" xfId="1" applyNumberFormat="1" applyFont="1" applyBorder="1" applyAlignment="1" applyProtection="1">
      <alignment horizontal="right" vertical="center" wrapText="1" indent="1"/>
      <protection hidden="1"/>
    </xf>
    <xf numFmtId="3" fontId="24" fillId="0" borderId="47" xfId="1" applyNumberFormat="1" applyFont="1" applyBorder="1" applyAlignment="1" applyProtection="1">
      <alignment horizontal="right" vertical="center" indent="1"/>
      <protection locked="0"/>
    </xf>
    <xf numFmtId="0" fontId="5" fillId="0" borderId="19" xfId="1" applyFont="1" applyBorder="1" applyAlignment="1">
      <alignment horizontal="center" vertical="center"/>
    </xf>
    <xf numFmtId="164" fontId="24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24" fillId="0" borderId="18" xfId="1" applyNumberFormat="1" applyFont="1" applyBorder="1" applyAlignment="1" applyProtection="1">
      <alignment horizontal="right" vertical="center" wrapText="1" indent="1"/>
      <protection locked="0"/>
    </xf>
    <xf numFmtId="3" fontId="24" fillId="0" borderId="3" xfId="1" applyNumberFormat="1" applyFont="1" applyBorder="1" applyAlignment="1" applyProtection="1">
      <alignment horizontal="right" vertical="center" indent="1"/>
      <protection locked="0"/>
    </xf>
    <xf numFmtId="0" fontId="25" fillId="0" borderId="12" xfId="1" applyFont="1" applyBorder="1" applyAlignment="1" applyProtection="1">
      <alignment horizontal="left" vertical="center" wrapText="1" indent="1"/>
      <protection locked="0"/>
    </xf>
    <xf numFmtId="3" fontId="24" fillId="0" borderId="1" xfId="1" applyNumberFormat="1" applyFont="1" applyBorder="1" applyAlignment="1" applyProtection="1">
      <alignment horizontal="right" vertical="center" wrapText="1" indent="1"/>
      <protection hidden="1"/>
    </xf>
    <xf numFmtId="0" fontId="24" fillId="0" borderId="9" xfId="1" applyFont="1" applyBorder="1" applyAlignment="1" applyProtection="1">
      <alignment horizontal="left" wrapText="1" indent="1"/>
      <protection locked="0"/>
    </xf>
    <xf numFmtId="0" fontId="24" fillId="0" borderId="42" xfId="1" applyFont="1" applyBorder="1" applyAlignment="1" applyProtection="1">
      <alignment horizontal="left" vertical="center" wrapText="1" indent="1"/>
      <protection locked="0"/>
    </xf>
    <xf numFmtId="3" fontId="5" fillId="0" borderId="32" xfId="2" applyNumberFormat="1" applyFont="1" applyBorder="1" applyAlignment="1">
      <alignment horizontal="center" vertical="center" wrapText="1"/>
    </xf>
    <xf numFmtId="3" fontId="5" fillId="0" borderId="13" xfId="2" applyNumberFormat="1" applyFont="1" applyBorder="1" applyAlignment="1">
      <alignment horizontal="center" vertical="center" wrapText="1"/>
    </xf>
    <xf numFmtId="3" fontId="5" fillId="0" borderId="32" xfId="2" applyNumberFormat="1" applyFont="1" applyBorder="1" applyAlignment="1">
      <alignment horizontal="center" vertical="center"/>
    </xf>
    <xf numFmtId="3" fontId="5" fillId="0" borderId="54" xfId="2" applyNumberFormat="1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3" fontId="24" fillId="0" borderId="0" xfId="1" applyNumberFormat="1" applyFont="1"/>
    <xf numFmtId="3" fontId="0" fillId="0" borderId="0" xfId="0" applyNumberFormat="1"/>
    <xf numFmtId="10" fontId="24" fillId="0" borderId="0" xfId="5" applyNumberFormat="1" applyFont="1"/>
    <xf numFmtId="3" fontId="7" fillId="0" borderId="32" xfId="2" applyNumberFormat="1" applyFont="1" applyBorder="1" applyAlignment="1">
      <alignment horizontal="center" vertical="center" wrapText="1"/>
    </xf>
    <xf numFmtId="3" fontId="25" fillId="15" borderId="32" xfId="1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center" vertical="center"/>
    </xf>
    <xf numFmtId="0" fontId="25" fillId="0" borderId="32" xfId="1" applyFont="1" applyBorder="1" applyAlignment="1" applyProtection="1">
      <alignment horizontal="left" vertical="center" wrapText="1" indent="1"/>
      <protection locked="0"/>
    </xf>
    <xf numFmtId="3" fontId="25" fillId="0" borderId="32" xfId="1" applyNumberFormat="1" applyFont="1" applyBorder="1" applyAlignment="1" applyProtection="1">
      <alignment horizontal="right" vertical="center" wrapText="1" indent="1"/>
      <protection locked="0"/>
    </xf>
    <xf numFmtId="0" fontId="25" fillId="15" borderId="32" xfId="1" applyFont="1" applyFill="1" applyBorder="1" applyAlignment="1" applyProtection="1">
      <alignment horizontal="left" vertical="center" wrapText="1" indent="1"/>
      <protection locked="0"/>
    </xf>
    <xf numFmtId="3" fontId="25" fillId="15" borderId="32" xfId="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32" xfId="1" applyNumberFormat="1" applyFont="1" applyBorder="1" applyAlignment="1" applyProtection="1">
      <alignment horizontal="center" vertical="center" wrapText="1"/>
      <protection locked="0"/>
    </xf>
    <xf numFmtId="3" fontId="24" fillId="0" borderId="32" xfId="1" applyNumberFormat="1" applyFont="1" applyBorder="1" applyAlignment="1" applyProtection="1">
      <alignment horizontal="center" vertical="center" wrapText="1"/>
      <protection locked="0"/>
    </xf>
    <xf numFmtId="0" fontId="47" fillId="0" borderId="32" xfId="0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 wrapText="1"/>
    </xf>
    <xf numFmtId="3" fontId="25" fillId="0" borderId="32" xfId="1" applyNumberFormat="1" applyFont="1" applyBorder="1" applyAlignment="1" applyProtection="1">
      <alignment horizontal="center" vertical="center" wrapText="1"/>
      <protection hidden="1"/>
    </xf>
    <xf numFmtId="3" fontId="24" fillId="0" borderId="32" xfId="1" applyNumberFormat="1" applyFont="1" applyBorder="1" applyAlignment="1" applyProtection="1">
      <alignment horizontal="center" vertical="center" wrapText="1"/>
      <protection hidden="1"/>
    </xf>
    <xf numFmtId="3" fontId="25" fillId="15" borderId="32" xfId="1" applyNumberFormat="1" applyFont="1" applyFill="1" applyBorder="1" applyAlignment="1" applyProtection="1">
      <alignment horizontal="center" vertical="center" wrapText="1"/>
      <protection hidden="1"/>
    </xf>
    <xf numFmtId="3" fontId="7" fillId="0" borderId="32" xfId="2" applyNumberFormat="1" applyFont="1" applyBorder="1" applyAlignment="1" applyProtection="1">
      <alignment horizontal="center" vertical="center" wrapText="1"/>
      <protection locked="0"/>
    </xf>
    <xf numFmtId="3" fontId="0" fillId="0" borderId="0" xfId="0" applyNumberFormat="1" applyAlignment="1">
      <alignment vertical="center"/>
    </xf>
    <xf numFmtId="3" fontId="43" fillId="0" borderId="0" xfId="0" applyNumberFormat="1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3" fontId="20" fillId="0" borderId="30" xfId="2" applyNumberFormat="1" applyFont="1" applyBorder="1" applyAlignment="1">
      <alignment horizontal="center" vertical="center" wrapText="1"/>
    </xf>
    <xf numFmtId="3" fontId="20" fillId="0" borderId="54" xfId="2" applyNumberFormat="1" applyFont="1" applyBorder="1" applyAlignment="1">
      <alignment horizontal="center" vertical="center" wrapText="1"/>
    </xf>
    <xf numFmtId="3" fontId="5" fillId="0" borderId="54" xfId="2" applyNumberFormat="1" applyFont="1" applyBorder="1" applyAlignment="1">
      <alignment horizontal="center" vertical="center" wrapText="1"/>
    </xf>
    <xf numFmtId="3" fontId="5" fillId="0" borderId="14" xfId="2" applyNumberFormat="1" applyFont="1" applyBorder="1" applyAlignment="1">
      <alignment horizontal="center" vertical="center" wrapText="1"/>
    </xf>
    <xf numFmtId="3" fontId="20" fillId="0" borderId="59" xfId="2" applyNumberFormat="1" applyFont="1" applyBorder="1" applyAlignment="1">
      <alignment horizontal="center" vertical="center" wrapText="1"/>
    </xf>
    <xf numFmtId="3" fontId="20" fillId="0" borderId="14" xfId="2" applyNumberFormat="1" applyFont="1" applyBorder="1" applyAlignment="1">
      <alignment horizontal="center" vertical="center" wrapText="1"/>
    </xf>
    <xf numFmtId="3" fontId="5" fillId="0" borderId="54" xfId="2" applyNumberFormat="1" applyFont="1" applyBorder="1" applyAlignment="1" applyProtection="1">
      <alignment horizontal="center" vertical="center" wrapText="1"/>
      <protection locked="0"/>
    </xf>
    <xf numFmtId="49" fontId="5" fillId="0" borderId="130" xfId="2" applyNumberFormat="1" applyFont="1" applyBorder="1" applyAlignment="1">
      <alignment horizontal="center" vertical="center" wrapText="1"/>
    </xf>
    <xf numFmtId="0" fontId="5" fillId="0" borderId="130" xfId="2" applyFont="1" applyBorder="1" applyAlignment="1">
      <alignment horizontal="center" vertical="center"/>
    </xf>
    <xf numFmtId="0" fontId="5" fillId="0" borderId="129" xfId="2" applyFont="1" applyBorder="1" applyAlignment="1">
      <alignment horizontal="center" vertical="center"/>
    </xf>
    <xf numFmtId="3" fontId="42" fillId="0" borderId="0" xfId="0" applyNumberFormat="1" applyFont="1" applyAlignment="1">
      <alignment vertical="center"/>
    </xf>
    <xf numFmtId="0" fontId="24" fillId="4" borderId="133" xfId="1" applyFont="1" applyFill="1" applyBorder="1" applyAlignment="1">
      <alignment vertical="center"/>
    </xf>
    <xf numFmtId="0" fontId="24" fillId="4" borderId="136" xfId="1" applyFont="1" applyFill="1" applyBorder="1" applyAlignment="1">
      <alignment horizontal="center" vertical="center"/>
    </xf>
    <xf numFmtId="3" fontId="24" fillId="4" borderId="136" xfId="1" applyNumberFormat="1" applyFont="1" applyFill="1" applyBorder="1" applyAlignment="1">
      <alignment horizontal="right" vertical="center" indent="1"/>
    </xf>
    <xf numFmtId="3" fontId="24" fillId="4" borderId="137" xfId="1" applyNumberFormat="1" applyFont="1" applyFill="1" applyBorder="1" applyAlignment="1">
      <alignment horizontal="right" vertical="center" indent="1"/>
    </xf>
    <xf numFmtId="3" fontId="24" fillId="4" borderId="138" xfId="1" applyNumberFormat="1" applyFont="1" applyFill="1" applyBorder="1" applyAlignment="1">
      <alignment horizontal="right" vertical="center" indent="1"/>
    </xf>
    <xf numFmtId="0" fontId="24" fillId="6" borderId="133" xfId="1" applyFont="1" applyFill="1" applyBorder="1" applyAlignment="1">
      <alignment vertical="center"/>
    </xf>
    <xf numFmtId="0" fontId="24" fillId="6" borderId="134" xfId="1" applyFont="1" applyFill="1" applyBorder="1" applyAlignment="1">
      <alignment vertical="center"/>
    </xf>
    <xf numFmtId="0" fontId="24" fillId="6" borderId="134" xfId="3" applyFont="1" applyFill="1" applyBorder="1" applyAlignment="1">
      <alignment horizontal="right" vertical="center"/>
    </xf>
    <xf numFmtId="0" fontId="24" fillId="6" borderId="134" xfId="3" applyFont="1" applyFill="1" applyBorder="1" applyAlignment="1">
      <alignment horizontal="left" vertical="center"/>
    </xf>
    <xf numFmtId="0" fontId="24" fillId="6" borderId="135" xfId="1" applyFont="1" applyFill="1" applyBorder="1" applyAlignment="1">
      <alignment vertical="center"/>
    </xf>
    <xf numFmtId="0" fontId="24" fillId="6" borderId="136" xfId="1" applyFont="1" applyFill="1" applyBorder="1" applyAlignment="1">
      <alignment horizontal="center" vertical="center"/>
    </xf>
    <xf numFmtId="3" fontId="24" fillId="6" borderId="136" xfId="1" applyNumberFormat="1" applyFont="1" applyFill="1" applyBorder="1" applyAlignment="1">
      <alignment horizontal="right" vertical="center" indent="1"/>
    </xf>
    <xf numFmtId="3" fontId="24" fillId="6" borderId="137" xfId="1" applyNumberFormat="1" applyFont="1" applyFill="1" applyBorder="1" applyAlignment="1">
      <alignment horizontal="right" vertical="center" indent="1"/>
    </xf>
    <xf numFmtId="3" fontId="24" fillId="6" borderId="138" xfId="1" applyNumberFormat="1" applyFont="1" applyFill="1" applyBorder="1" applyAlignment="1">
      <alignment horizontal="right" vertical="center" indent="1"/>
    </xf>
    <xf numFmtId="0" fontId="24" fillId="5" borderId="133" xfId="1" applyFont="1" applyFill="1" applyBorder="1" applyAlignment="1">
      <alignment vertical="center"/>
    </xf>
    <xf numFmtId="0" fontId="24" fillId="5" borderId="134" xfId="1" applyFont="1" applyFill="1" applyBorder="1" applyAlignment="1">
      <alignment vertical="center"/>
    </xf>
    <xf numFmtId="0" fontId="24" fillId="5" borderId="135" xfId="1" applyFont="1" applyFill="1" applyBorder="1" applyAlignment="1">
      <alignment vertical="center"/>
    </xf>
    <xf numFmtId="0" fontId="24" fillId="5" borderId="136" xfId="1" applyFont="1" applyFill="1" applyBorder="1" applyAlignment="1">
      <alignment horizontal="center" vertical="center"/>
    </xf>
    <xf numFmtId="3" fontId="24" fillId="5" borderId="136" xfId="1" applyNumberFormat="1" applyFont="1" applyFill="1" applyBorder="1" applyAlignment="1">
      <alignment horizontal="right" vertical="center" indent="1"/>
    </xf>
    <xf numFmtId="3" fontId="24" fillId="5" borderId="137" xfId="1" applyNumberFormat="1" applyFont="1" applyFill="1" applyBorder="1" applyAlignment="1">
      <alignment horizontal="right" vertical="center" indent="1"/>
    </xf>
    <xf numFmtId="3" fontId="24" fillId="5" borderId="138" xfId="1" applyNumberFormat="1" applyFont="1" applyFill="1" applyBorder="1" applyAlignment="1">
      <alignment horizontal="right" vertical="center" indent="1"/>
    </xf>
    <xf numFmtId="0" fontId="24" fillId="10" borderId="133" xfId="1" applyFont="1" applyFill="1" applyBorder="1" applyAlignment="1">
      <alignment vertical="center"/>
    </xf>
    <xf numFmtId="0" fontId="24" fillId="7" borderId="134" xfId="1" applyFont="1" applyFill="1" applyBorder="1" applyAlignment="1">
      <alignment vertical="center"/>
    </xf>
    <xf numFmtId="0" fontId="24" fillId="0" borderId="136" xfId="1" applyFont="1" applyBorder="1" applyAlignment="1">
      <alignment horizontal="center" vertical="center"/>
    </xf>
    <xf numFmtId="3" fontId="24" fillId="0" borderId="136" xfId="1" applyNumberFormat="1" applyFont="1" applyBorder="1" applyAlignment="1">
      <alignment horizontal="right" vertical="center" indent="1"/>
    </xf>
    <xf numFmtId="3" fontId="24" fillId="0" borderId="137" xfId="1" applyNumberFormat="1" applyFont="1" applyBorder="1" applyAlignment="1">
      <alignment horizontal="right" vertical="center" indent="1"/>
    </xf>
    <xf numFmtId="3" fontId="24" fillId="0" borderId="138" xfId="1" applyNumberFormat="1" applyFont="1" applyBorder="1" applyAlignment="1">
      <alignment horizontal="right" vertical="center" indent="1"/>
    </xf>
    <xf numFmtId="0" fontId="24" fillId="11" borderId="133" xfId="1" applyFont="1" applyFill="1" applyBorder="1" applyAlignment="1">
      <alignment vertical="center"/>
    </xf>
    <xf numFmtId="0" fontId="24" fillId="7" borderId="136" xfId="1" applyFont="1" applyFill="1" applyBorder="1" applyAlignment="1">
      <alignment horizontal="center" vertical="center"/>
    </xf>
    <xf numFmtId="0" fontId="24" fillId="12" borderId="133" xfId="1" applyFont="1" applyFill="1" applyBorder="1" applyAlignment="1">
      <alignment vertical="center"/>
    </xf>
    <xf numFmtId="0" fontId="24" fillId="13" borderId="133" xfId="1" applyFont="1" applyFill="1" applyBorder="1" applyAlignment="1">
      <alignment vertical="center"/>
    </xf>
    <xf numFmtId="0" fontId="24" fillId="2" borderId="134" xfId="1" applyFont="1" applyFill="1" applyBorder="1" applyAlignment="1">
      <alignment vertical="center"/>
    </xf>
    <xf numFmtId="0" fontId="24" fillId="0" borderId="134" xfId="1" applyFont="1" applyBorder="1" applyAlignment="1">
      <alignment vertical="center"/>
    </xf>
    <xf numFmtId="0" fontId="24" fillId="0" borderId="135" xfId="1" applyFont="1" applyBorder="1" applyAlignment="1">
      <alignment vertical="center"/>
    </xf>
    <xf numFmtId="0" fontId="24" fillId="13" borderId="139" xfId="1" applyFont="1" applyFill="1" applyBorder="1" applyAlignment="1">
      <alignment vertical="center"/>
    </xf>
    <xf numFmtId="0" fontId="24" fillId="2" borderId="140" xfId="1" applyFont="1" applyFill="1" applyBorder="1" applyAlignment="1">
      <alignment vertical="center"/>
    </xf>
    <xf numFmtId="0" fontId="24" fillId="0" borderId="140" xfId="1" applyFont="1" applyBorder="1" applyAlignment="1">
      <alignment vertical="center"/>
    </xf>
    <xf numFmtId="0" fontId="24" fillId="0" borderId="141" xfId="1" applyFont="1" applyBorder="1" applyAlignment="1">
      <alignment vertical="center"/>
    </xf>
    <xf numFmtId="0" fontId="24" fillId="7" borderId="142" xfId="1" applyFont="1" applyFill="1" applyBorder="1" applyAlignment="1">
      <alignment horizontal="center" vertical="center"/>
    </xf>
    <xf numFmtId="3" fontId="24" fillId="0" borderId="142" xfId="1" applyNumberFormat="1" applyFont="1" applyBorder="1" applyAlignment="1">
      <alignment horizontal="right" vertical="center" indent="1"/>
    </xf>
    <xf numFmtId="3" fontId="24" fillId="0" borderId="143" xfId="1" applyNumberFormat="1" applyFont="1" applyBorder="1" applyAlignment="1">
      <alignment horizontal="right" vertical="center" indent="1"/>
    </xf>
    <xf numFmtId="3" fontId="24" fillId="0" borderId="144" xfId="1" applyNumberFormat="1" applyFont="1" applyBorder="1" applyAlignment="1">
      <alignment horizontal="right" vertical="center" indent="1"/>
    </xf>
    <xf numFmtId="0" fontId="24" fillId="5" borderId="134" xfId="3" applyFont="1" applyFill="1" applyBorder="1" applyAlignment="1">
      <alignment horizontal="right" vertical="center"/>
    </xf>
    <xf numFmtId="0" fontId="24" fillId="2" borderId="133" xfId="1" applyFont="1" applyFill="1" applyBorder="1" applyAlignment="1">
      <alignment vertical="center"/>
    </xf>
    <xf numFmtId="0" fontId="24" fillId="2" borderId="134" xfId="1" applyFont="1" applyFill="1" applyBorder="1" applyAlignment="1">
      <alignment horizontal="right" vertical="center"/>
    </xf>
    <xf numFmtId="0" fontId="24" fillId="7" borderId="134" xfId="3" applyFont="1" applyFill="1" applyBorder="1" applyAlignment="1">
      <alignment horizontal="left" vertical="center"/>
    </xf>
    <xf numFmtId="0" fontId="24" fillId="2" borderId="135" xfId="1" applyFont="1" applyFill="1" applyBorder="1" applyAlignment="1">
      <alignment vertical="center"/>
    </xf>
    <xf numFmtId="0" fontId="24" fillId="5" borderId="134" xfId="3" applyFont="1" applyFill="1" applyBorder="1" applyAlignment="1">
      <alignment horizontal="left" vertical="center"/>
    </xf>
    <xf numFmtId="0" fontId="24" fillId="7" borderId="133" xfId="1" applyFont="1" applyFill="1" applyBorder="1" applyAlignment="1">
      <alignment vertical="center"/>
    </xf>
    <xf numFmtId="0" fontId="24" fillId="7" borderId="135" xfId="1" applyFont="1" applyFill="1" applyBorder="1" applyAlignment="1">
      <alignment vertical="center"/>
    </xf>
    <xf numFmtId="3" fontId="24" fillId="9" borderId="136" xfId="1" applyNumberFormat="1" applyFont="1" applyFill="1" applyBorder="1" applyAlignment="1">
      <alignment horizontal="right" vertical="center" indent="1"/>
    </xf>
    <xf numFmtId="3" fontId="24" fillId="9" borderId="137" xfId="1" applyNumberFormat="1" applyFont="1" applyFill="1" applyBorder="1" applyAlignment="1">
      <alignment horizontal="right" vertical="center" indent="1"/>
    </xf>
    <xf numFmtId="3" fontId="24" fillId="9" borderId="138" xfId="1" applyNumberFormat="1" applyFont="1" applyFill="1" applyBorder="1" applyAlignment="1">
      <alignment horizontal="right" vertical="center" indent="1"/>
    </xf>
    <xf numFmtId="0" fontId="24" fillId="2" borderId="139" xfId="1" applyFont="1" applyFill="1" applyBorder="1" applyAlignment="1">
      <alignment vertical="center"/>
    </xf>
    <xf numFmtId="0" fontId="24" fillId="7" borderId="140" xfId="1" applyFont="1" applyFill="1" applyBorder="1" applyAlignment="1">
      <alignment vertical="center"/>
    </xf>
    <xf numFmtId="0" fontId="24" fillId="2" borderId="141" xfId="1" applyFont="1" applyFill="1" applyBorder="1" applyAlignment="1">
      <alignment vertical="center"/>
    </xf>
    <xf numFmtId="0" fontId="24" fillId="0" borderId="142" xfId="1" applyFont="1" applyBorder="1" applyAlignment="1">
      <alignment horizontal="center" vertical="center"/>
    </xf>
    <xf numFmtId="3" fontId="24" fillId="3" borderId="148" xfId="1" applyNumberFormat="1" applyFont="1" applyFill="1" applyBorder="1" applyAlignment="1">
      <alignment horizontal="right" vertical="center" indent="1"/>
    </xf>
    <xf numFmtId="3" fontId="24" fillId="3" borderId="145" xfId="1" applyNumberFormat="1" applyFont="1" applyFill="1" applyBorder="1" applyAlignment="1">
      <alignment horizontal="right" vertical="center" indent="1"/>
    </xf>
    <xf numFmtId="3" fontId="24" fillId="0" borderId="145" xfId="1" applyNumberFormat="1" applyFont="1" applyBorder="1" applyAlignment="1">
      <alignment horizontal="right" vertical="center" indent="1"/>
    </xf>
    <xf numFmtId="3" fontId="24" fillId="0" borderId="147" xfId="1" applyNumberFormat="1" applyFont="1" applyBorder="1" applyAlignment="1">
      <alignment horizontal="right" vertical="center" indent="1"/>
    </xf>
    <xf numFmtId="3" fontId="24" fillId="0" borderId="149" xfId="1" applyNumberFormat="1" applyFont="1" applyBorder="1" applyAlignment="1">
      <alignment horizontal="right" vertical="center" indent="1"/>
    </xf>
    <xf numFmtId="3" fontId="24" fillId="0" borderId="148" xfId="1" applyNumberFormat="1" applyFont="1" applyBorder="1" applyAlignment="1">
      <alignment horizontal="right" vertical="center" indent="1"/>
    </xf>
    <xf numFmtId="3" fontId="24" fillId="3" borderId="149" xfId="1" applyNumberFormat="1" applyFont="1" applyFill="1" applyBorder="1" applyAlignment="1">
      <alignment horizontal="right" vertical="center" indent="1"/>
    </xf>
    <xf numFmtId="3" fontId="24" fillId="3" borderId="147" xfId="1" applyNumberFormat="1" applyFont="1" applyFill="1" applyBorder="1" applyAlignment="1">
      <alignment horizontal="right" vertical="center" indent="1"/>
    </xf>
    <xf numFmtId="0" fontId="24" fillId="0" borderId="145" xfId="0" applyFont="1" applyBorder="1" applyAlignment="1">
      <alignment horizontal="center" vertical="center"/>
    </xf>
    <xf numFmtId="0" fontId="26" fillId="0" borderId="146" xfId="0" applyFont="1" applyBorder="1" applyAlignment="1">
      <alignment horizontal="right" vertical="center"/>
    </xf>
    <xf numFmtId="0" fontId="24" fillId="0" borderId="145" xfId="1" applyFont="1" applyBorder="1" applyAlignment="1" applyProtection="1">
      <alignment horizontal="left" vertical="center" indent="1"/>
      <protection locked="0"/>
    </xf>
    <xf numFmtId="3" fontId="24" fillId="0" borderId="145" xfId="1" applyNumberFormat="1" applyFont="1" applyBorder="1" applyAlignment="1" applyProtection="1">
      <alignment horizontal="left" vertical="center" wrapText="1" indent="1"/>
      <protection locked="0"/>
    </xf>
    <xf numFmtId="49" fontId="24" fillId="0" borderId="147" xfId="1" applyNumberFormat="1" applyFont="1" applyBorder="1" applyAlignment="1" applyProtection="1">
      <alignment horizontal="right" vertical="center" indent="1"/>
      <protection locked="0"/>
    </xf>
    <xf numFmtId="3" fontId="24" fillId="0" borderId="147" xfId="1" applyNumberFormat="1" applyFont="1" applyBorder="1" applyAlignment="1" applyProtection="1">
      <alignment horizontal="right" vertical="center" indent="1"/>
      <protection locked="0"/>
    </xf>
    <xf numFmtId="3" fontId="24" fillId="14" borderId="145" xfId="1" applyNumberFormat="1" applyFont="1" applyFill="1" applyBorder="1" applyAlignment="1">
      <alignment horizontal="right" vertical="center" indent="1"/>
    </xf>
    <xf numFmtId="3" fontId="24" fillId="5" borderId="148" xfId="1" applyNumberFormat="1" applyFont="1" applyFill="1" applyBorder="1" applyAlignment="1" applyProtection="1">
      <alignment horizontal="right" vertical="center" indent="1"/>
      <protection locked="0"/>
    </xf>
    <xf numFmtId="3" fontId="24" fillId="5" borderId="145" xfId="1" applyNumberFormat="1" applyFont="1" applyFill="1" applyBorder="1" applyAlignment="1" applyProtection="1">
      <alignment horizontal="right" vertical="center" indent="1"/>
      <protection locked="0"/>
    </xf>
    <xf numFmtId="3" fontId="24" fillId="5" borderId="147" xfId="1" applyNumberFormat="1" applyFont="1" applyFill="1" applyBorder="1" applyAlignment="1" applyProtection="1">
      <alignment horizontal="right" vertical="center" indent="1"/>
      <protection locked="0"/>
    </xf>
    <xf numFmtId="0" fontId="24" fillId="0" borderId="151" xfId="1" applyFont="1" applyBorder="1" applyAlignment="1" applyProtection="1">
      <alignment vertical="center"/>
      <protection locked="0"/>
    </xf>
    <xf numFmtId="3" fontId="5" fillId="0" borderId="151" xfId="1" applyNumberFormat="1" applyFont="1" applyBorder="1" applyAlignment="1" applyProtection="1">
      <alignment horizontal="right" vertical="center" wrapText="1" indent="1"/>
      <protection locked="0"/>
    </xf>
    <xf numFmtId="3" fontId="24" fillId="0" borderId="145" xfId="1" applyNumberFormat="1" applyFont="1" applyBorder="1" applyAlignment="1" applyProtection="1">
      <alignment horizontal="right" vertical="center" wrapText="1" indent="1"/>
      <protection locked="0"/>
    </xf>
    <xf numFmtId="3" fontId="24" fillId="0" borderId="150" xfId="1" applyNumberFormat="1" applyFont="1" applyBorder="1" applyAlignment="1" applyProtection="1">
      <alignment horizontal="right" vertical="center" wrapText="1" indent="1"/>
      <protection locked="0"/>
    </xf>
    <xf numFmtId="0" fontId="24" fillId="0" borderId="152" xfId="1" applyFont="1" applyBorder="1" applyAlignment="1">
      <alignment horizontal="center" vertical="center" wrapText="1"/>
    </xf>
    <xf numFmtId="0" fontId="24" fillId="0" borderId="153" xfId="1" applyFont="1" applyBorder="1" applyAlignment="1">
      <alignment horizontal="center" vertical="center"/>
    </xf>
    <xf numFmtId="0" fontId="24" fillId="0" borderId="154" xfId="1" applyFont="1" applyBorder="1" applyAlignment="1">
      <alignment horizontal="center" vertical="center" wrapText="1"/>
    </xf>
    <xf numFmtId="3" fontId="24" fillId="0" borderId="151" xfId="1" applyNumberFormat="1" applyFont="1" applyBorder="1" applyAlignment="1" applyProtection="1">
      <alignment horizontal="right" vertical="center" indent="1"/>
      <protection locked="0"/>
    </xf>
    <xf numFmtId="3" fontId="25" fillId="0" borderId="151" xfId="1" applyNumberFormat="1" applyFont="1" applyBorder="1" applyAlignment="1" applyProtection="1">
      <alignment horizontal="right" vertical="top" wrapText="1" indent="1"/>
      <protection locked="0"/>
    </xf>
    <xf numFmtId="0" fontId="29" fillId="0" borderId="145" xfId="1" applyFont="1" applyBorder="1" applyAlignment="1" applyProtection="1">
      <alignment horizontal="left" vertical="center" wrapText="1" indent="1"/>
      <protection locked="0"/>
    </xf>
    <xf numFmtId="3" fontId="24" fillId="0" borderId="145" xfId="1" applyNumberFormat="1" applyFont="1" applyBorder="1" applyAlignment="1" applyProtection="1">
      <alignment horizontal="right" vertical="center" indent="1"/>
      <protection locked="0"/>
    </xf>
    <xf numFmtId="3" fontId="24" fillId="0" borderId="147" xfId="1" applyNumberFormat="1" applyFont="1" applyBorder="1" applyAlignment="1">
      <alignment horizontal="right" vertical="center" wrapText="1" indent="1"/>
    </xf>
    <xf numFmtId="3" fontId="20" fillId="0" borderId="31" xfId="2" applyNumberFormat="1" applyFont="1" applyBorder="1" applyAlignment="1">
      <alignment horizontal="center" vertical="center"/>
    </xf>
    <xf numFmtId="0" fontId="47" fillId="7" borderId="0" xfId="0" applyFont="1" applyFill="1" applyAlignment="1">
      <alignment horizontal="center" vertical="center"/>
    </xf>
    <xf numFmtId="3" fontId="24" fillId="0" borderId="38" xfId="0" applyNumberFormat="1" applyFont="1" applyBorder="1" applyAlignment="1">
      <alignment horizontal="right" vertical="center" indent="1"/>
    </xf>
    <xf numFmtId="3" fontId="24" fillId="0" borderId="35" xfId="1" applyNumberFormat="1" applyFont="1" applyBorder="1" applyAlignment="1" applyProtection="1">
      <alignment horizontal="right" vertical="center" indent="1"/>
      <protection locked="0"/>
    </xf>
    <xf numFmtId="3" fontId="24" fillId="0" borderId="109" xfId="1" applyNumberFormat="1" applyFont="1" applyBorder="1" applyAlignment="1" applyProtection="1">
      <alignment horizontal="right" vertical="center" indent="1"/>
      <protection locked="0"/>
    </xf>
    <xf numFmtId="3" fontId="24" fillId="0" borderId="109" xfId="1" applyNumberFormat="1" applyFont="1" applyBorder="1" applyAlignment="1">
      <alignment horizontal="right" vertical="center" indent="1"/>
    </xf>
    <xf numFmtId="3" fontId="24" fillId="0" borderId="110" xfId="1" applyNumberFormat="1" applyFont="1" applyBorder="1" applyAlignment="1">
      <alignment horizontal="right" vertical="center" indent="1"/>
    </xf>
    <xf numFmtId="0" fontId="6" fillId="0" borderId="0" xfId="0" applyFont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42" fillId="0" borderId="0" xfId="0" applyFont="1" applyAlignment="1" applyProtection="1">
      <alignment horizontal="right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 wrapText="1" shrinkToFit="1"/>
      <protection locked="0"/>
    </xf>
    <xf numFmtId="0" fontId="5" fillId="0" borderId="4" xfId="0" applyFont="1" applyBorder="1" applyAlignment="1" applyProtection="1">
      <alignment horizontal="center" vertical="center" wrapText="1" shrinkToFit="1"/>
      <protection locked="0"/>
    </xf>
    <xf numFmtId="0" fontId="5" fillId="0" borderId="13" xfId="0" applyFont="1" applyBorder="1" applyAlignment="1" applyProtection="1">
      <alignment horizontal="center" vertical="center" wrapText="1" shrinkToFit="1"/>
      <protection locked="0"/>
    </xf>
    <xf numFmtId="0" fontId="5" fillId="0" borderId="91" xfId="0" applyFont="1" applyBorder="1" applyAlignment="1" applyProtection="1">
      <alignment horizontal="center" vertical="center" wrapText="1" shrinkToFit="1"/>
      <protection locked="0"/>
    </xf>
    <xf numFmtId="0" fontId="5" fillId="0" borderId="14" xfId="0" applyFont="1" applyBorder="1" applyAlignment="1" applyProtection="1">
      <alignment horizontal="center" vertical="center" wrapText="1" shrinkToFit="1"/>
      <protection locked="0"/>
    </xf>
    <xf numFmtId="0" fontId="25" fillId="8" borderId="39" xfId="0" applyFont="1" applyFill="1" applyBorder="1" applyAlignment="1">
      <alignment horizontal="center" vertical="center"/>
    </xf>
    <xf numFmtId="0" fontId="25" fillId="8" borderId="6" xfId="0" applyFont="1" applyFill="1" applyBorder="1" applyAlignment="1">
      <alignment horizontal="center" vertical="center"/>
    </xf>
    <xf numFmtId="0" fontId="25" fillId="8" borderId="108" xfId="0" applyFont="1" applyFill="1" applyBorder="1" applyAlignment="1">
      <alignment horizontal="center" vertical="center"/>
    </xf>
    <xf numFmtId="3" fontId="25" fillId="0" borderId="0" xfId="0" applyNumberFormat="1" applyFont="1" applyAlignment="1" applyProtection="1">
      <alignment horizontal="right" vertical="center" indent="1"/>
      <protection locked="0"/>
    </xf>
    <xf numFmtId="0" fontId="25" fillId="0" borderId="0" xfId="0" applyFont="1" applyAlignment="1" applyProtection="1">
      <alignment vertical="center"/>
      <protection locked="0"/>
    </xf>
    <xf numFmtId="3" fontId="24" fillId="0" borderId="0" xfId="0" applyNumberFormat="1" applyFont="1" applyAlignment="1" applyProtection="1">
      <alignment horizontal="right" vertical="center" indent="1"/>
      <protection locked="0"/>
    </xf>
    <xf numFmtId="0" fontId="25" fillId="0" borderId="32" xfId="0" applyFont="1" applyBorder="1" applyAlignment="1">
      <alignment horizontal="center" vertical="center"/>
    </xf>
    <xf numFmtId="3" fontId="42" fillId="0" borderId="0" xfId="0" applyNumberFormat="1" applyFont="1" applyAlignment="1" applyProtection="1">
      <alignment horizontal="right" vertical="center" indent="1"/>
      <protection locked="0"/>
    </xf>
    <xf numFmtId="0" fontId="5" fillId="0" borderId="146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4" fillId="8" borderId="44" xfId="0" applyFont="1" applyFill="1" applyBorder="1" applyAlignment="1" applyProtection="1">
      <alignment horizontal="center" vertical="center"/>
      <protection locked="0"/>
    </xf>
    <xf numFmtId="0" fontId="24" fillId="8" borderId="92" xfId="0" applyFont="1" applyFill="1" applyBorder="1" applyAlignment="1" applyProtection="1">
      <alignment horizontal="center" vertical="center"/>
      <protection locked="0"/>
    </xf>
    <xf numFmtId="0" fontId="19" fillId="8" borderId="94" xfId="0" applyFont="1" applyFill="1" applyBorder="1" applyAlignment="1" applyProtection="1">
      <alignment horizontal="left" vertical="center"/>
      <protection locked="0"/>
    </xf>
    <xf numFmtId="0" fontId="13" fillId="8" borderId="52" xfId="0" applyFont="1" applyFill="1" applyBorder="1" applyAlignment="1" applyProtection="1">
      <alignment vertical="center"/>
      <protection locked="0"/>
    </xf>
    <xf numFmtId="3" fontId="42" fillId="0" borderId="0" xfId="0" applyNumberFormat="1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Alignment="1">
      <alignment vertical="center"/>
    </xf>
    <xf numFmtId="0" fontId="24" fillId="0" borderId="38" xfId="0" applyFont="1" applyBorder="1" applyAlignment="1">
      <alignment horizontal="center" vertical="center" wrapText="1" shrinkToFit="1"/>
    </xf>
    <xf numFmtId="0" fontId="24" fillId="0" borderId="47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 shrinkToFit="1"/>
    </xf>
    <xf numFmtId="0" fontId="24" fillId="0" borderId="14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center" vertical="center" wrapText="1" shrinkToFit="1"/>
    </xf>
    <xf numFmtId="0" fontId="25" fillId="8" borderId="23" xfId="0" applyFont="1" applyFill="1" applyBorder="1" applyAlignment="1">
      <alignment horizontal="center" vertical="center"/>
    </xf>
    <xf numFmtId="0" fontId="25" fillId="8" borderId="54" xfId="0" applyFont="1" applyFill="1" applyBorder="1" applyAlignment="1">
      <alignment horizontal="left" vertical="center"/>
    </xf>
    <xf numFmtId="0" fontId="25" fillId="5" borderId="18" xfId="0" applyFont="1" applyFill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/>
    </xf>
    <xf numFmtId="0" fontId="25" fillId="5" borderId="54" xfId="0" applyFont="1" applyFill="1" applyBorder="1" applyAlignment="1">
      <alignment horizontal="left" vertical="center"/>
    </xf>
    <xf numFmtId="0" fontId="24" fillId="0" borderId="23" xfId="0" applyFont="1" applyBorder="1" applyAlignment="1">
      <alignment horizontal="center" vertical="center"/>
    </xf>
    <xf numFmtId="0" fontId="24" fillId="0" borderId="54" xfId="0" applyFont="1" applyBorder="1" applyAlignment="1">
      <alignment horizontal="left" vertical="center"/>
    </xf>
    <xf numFmtId="0" fontId="26" fillId="0" borderId="54" xfId="0" applyFont="1" applyBorder="1" applyAlignment="1">
      <alignment horizontal="right" vertical="center"/>
    </xf>
    <xf numFmtId="0" fontId="25" fillId="0" borderId="18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3" fontId="24" fillId="0" borderId="47" xfId="0" applyNumberFormat="1" applyFont="1" applyBorder="1" applyAlignment="1">
      <alignment horizontal="right" vertical="center" indent="1"/>
    </xf>
    <xf numFmtId="3" fontId="24" fillId="0" borderId="32" xfId="0" applyNumberFormat="1" applyFont="1" applyBorder="1" applyAlignment="1">
      <alignment horizontal="right" vertical="center" indent="1"/>
    </xf>
    <xf numFmtId="3" fontId="25" fillId="0" borderId="38" xfId="0" applyNumberFormat="1" applyFont="1" applyBorder="1" applyAlignment="1">
      <alignment horizontal="right" vertical="center" indent="1"/>
    </xf>
    <xf numFmtId="3" fontId="25" fillId="0" borderId="18" xfId="0" applyNumberFormat="1" applyFont="1" applyBorder="1" applyAlignment="1">
      <alignment horizontal="right" vertical="center" indent="1"/>
    </xf>
    <xf numFmtId="3" fontId="24" fillId="0" borderId="18" xfId="0" applyNumberFormat="1" applyFont="1" applyBorder="1" applyAlignment="1">
      <alignment horizontal="right" vertical="center" indent="1"/>
    </xf>
    <xf numFmtId="0" fontId="25" fillId="0" borderId="146" xfId="0" applyFont="1" applyBorder="1" applyAlignment="1">
      <alignment horizontal="center" vertical="center"/>
    </xf>
    <xf numFmtId="0" fontId="24" fillId="0" borderId="147" xfId="0" applyFont="1" applyBorder="1" applyAlignment="1">
      <alignment horizontal="left" vertical="center"/>
    </xf>
    <xf numFmtId="0" fontId="25" fillId="3" borderId="23" xfId="0" applyFont="1" applyFill="1" applyBorder="1" applyAlignment="1">
      <alignment horizontal="center" vertical="center"/>
    </xf>
    <xf numFmtId="0" fontId="25" fillId="3" borderId="54" xfId="0" applyFont="1" applyFill="1" applyBorder="1" applyAlignment="1">
      <alignment horizontal="left" vertical="center"/>
    </xf>
    <xf numFmtId="0" fontId="25" fillId="3" borderId="30" xfId="0" applyFont="1" applyFill="1" applyBorder="1" applyAlignment="1">
      <alignment horizontal="left" vertical="center"/>
    </xf>
    <xf numFmtId="0" fontId="49" fillId="0" borderId="30" xfId="0" applyFont="1" applyBorder="1" applyAlignment="1">
      <alignment horizontal="right" vertical="center"/>
    </xf>
    <xf numFmtId="0" fontId="26" fillId="0" borderId="54" xfId="0" applyFont="1" applyBorder="1" applyAlignment="1">
      <alignment horizontal="right" vertical="center" wrapText="1"/>
    </xf>
    <xf numFmtId="3" fontId="24" fillId="0" borderId="148" xfId="0" applyNumberFormat="1" applyFont="1" applyBorder="1" applyAlignment="1">
      <alignment horizontal="right" vertical="center" indent="1"/>
    </xf>
    <xf numFmtId="3" fontId="24" fillId="0" borderId="145" xfId="0" applyNumberFormat="1" applyFont="1" applyBorder="1" applyAlignment="1">
      <alignment horizontal="right" vertical="center" indent="1"/>
    </xf>
    <xf numFmtId="3" fontId="24" fillId="0" borderId="19" xfId="0" applyNumberFormat="1" applyFont="1" applyBorder="1" applyAlignment="1">
      <alignment horizontal="right" vertical="center" indent="1"/>
    </xf>
    <xf numFmtId="0" fontId="24" fillId="4" borderId="1" xfId="0" applyFont="1" applyFill="1" applyBorder="1" applyAlignment="1">
      <alignment horizontal="center" vertical="center"/>
    </xf>
    <xf numFmtId="0" fontId="24" fillId="4" borderId="60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vertical="center"/>
    </xf>
    <xf numFmtId="3" fontId="42" fillId="0" borderId="0" xfId="0" applyNumberFormat="1" applyFont="1" applyAlignment="1">
      <alignment horizontal="right" vertical="center" indent="1"/>
    </xf>
    <xf numFmtId="0" fontId="35" fillId="0" borderId="0" xfId="0" applyFont="1" applyAlignment="1">
      <alignment vertical="center"/>
    </xf>
    <xf numFmtId="0" fontId="25" fillId="3" borderId="129" xfId="0" applyFont="1" applyFill="1" applyBorder="1" applyAlignment="1">
      <alignment horizontal="center" vertical="center"/>
    </xf>
    <xf numFmtId="0" fontId="24" fillId="0" borderId="129" xfId="0" applyFont="1" applyBorder="1" applyAlignment="1">
      <alignment horizontal="center" vertical="center"/>
    </xf>
    <xf numFmtId="0" fontId="25" fillId="0" borderId="129" xfId="0" applyFont="1" applyBorder="1" applyAlignment="1">
      <alignment horizontal="center" vertical="center"/>
    </xf>
    <xf numFmtId="0" fontId="25" fillId="8" borderId="129" xfId="0" applyFont="1" applyFill="1" applyBorder="1" applyAlignment="1">
      <alignment horizontal="left" vertical="center"/>
    </xf>
    <xf numFmtId="0" fontId="51" fillId="0" borderId="0" xfId="0" applyFont="1" applyAlignment="1">
      <alignment vertical="top" wrapText="1"/>
    </xf>
    <xf numFmtId="0" fontId="51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9" fillId="0" borderId="0" xfId="0" applyFont="1"/>
    <xf numFmtId="0" fontId="39" fillId="0" borderId="0" xfId="0" applyFont="1" applyAlignment="1">
      <alignment vertical="center" wrapText="1"/>
    </xf>
    <xf numFmtId="0" fontId="52" fillId="0" borderId="0" xfId="0" applyFont="1" applyAlignment="1">
      <alignment vertical="top"/>
    </xf>
    <xf numFmtId="0" fontId="52" fillId="0" borderId="0" xfId="0" applyFont="1"/>
    <xf numFmtId="0" fontId="51" fillId="0" borderId="0" xfId="0" applyFont="1" applyAlignment="1">
      <alignment wrapText="1"/>
    </xf>
    <xf numFmtId="0" fontId="51" fillId="0" borderId="0" xfId="0" applyFont="1" applyAlignment="1">
      <alignment vertical="center" wrapText="1"/>
    </xf>
    <xf numFmtId="0" fontId="51" fillId="0" borderId="0" xfId="0" applyFont="1"/>
    <xf numFmtId="0" fontId="28" fillId="0" borderId="0" xfId="0" applyFont="1" applyAlignment="1">
      <alignment wrapText="1"/>
    </xf>
    <xf numFmtId="0" fontId="51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vertical="center" wrapText="1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51" fillId="16" borderId="129" xfId="0" applyFont="1" applyFill="1" applyBorder="1" applyAlignment="1">
      <alignment horizontal="center" vertical="center"/>
    </xf>
    <xf numFmtId="0" fontId="51" fillId="0" borderId="0" xfId="0" applyFont="1" applyAlignment="1">
      <alignment horizontal="center" wrapText="1"/>
    </xf>
    <xf numFmtId="0" fontId="51" fillId="0" borderId="0" xfId="0" applyFont="1" applyAlignment="1">
      <alignment horizontal="center" vertical="top" wrapText="1"/>
    </xf>
    <xf numFmtId="0" fontId="50" fillId="16" borderId="129" xfId="0" applyFont="1" applyFill="1" applyBorder="1"/>
    <xf numFmtId="0" fontId="39" fillId="16" borderId="129" xfId="0" applyFont="1" applyFill="1" applyBorder="1"/>
    <xf numFmtId="0" fontId="51" fillId="0" borderId="0" xfId="0" applyFont="1" applyAlignment="1">
      <alignment horizontal="left" vertical="center" wrapText="1" indent="2"/>
    </xf>
    <xf numFmtId="0" fontId="28" fillId="0" borderId="0" xfId="0" applyFont="1" applyAlignment="1">
      <alignment horizontal="center" wrapText="1"/>
    </xf>
    <xf numFmtId="0" fontId="51" fillId="16" borderId="129" xfId="0" applyFont="1" applyFill="1" applyBorder="1" applyAlignment="1">
      <alignment wrapText="1"/>
    </xf>
    <xf numFmtId="0" fontId="23" fillId="0" borderId="0" xfId="1" applyFont="1" applyAlignment="1" applyProtection="1">
      <alignment horizontal="left" vertical="center"/>
      <protection locked="0"/>
    </xf>
    <xf numFmtId="3" fontId="34" fillId="3" borderId="145" xfId="1" applyNumberFormat="1" applyFont="1" applyFill="1" applyBorder="1" applyAlignment="1">
      <alignment horizontal="right" vertical="center" indent="1"/>
    </xf>
    <xf numFmtId="0" fontId="23" fillId="16" borderId="0" xfId="0" applyFont="1" applyFill="1" applyAlignment="1">
      <alignment horizontal="center" vertical="center"/>
    </xf>
    <xf numFmtId="0" fontId="28" fillId="0" borderId="132" xfId="0" applyFont="1" applyBorder="1" applyAlignment="1">
      <alignment horizontal="left" wrapText="1" indent="1"/>
    </xf>
    <xf numFmtId="0" fontId="28" fillId="0" borderId="131" xfId="0" applyFont="1" applyBorder="1" applyAlignment="1">
      <alignment horizontal="left" wrapText="1" indent="1"/>
    </xf>
    <xf numFmtId="0" fontId="51" fillId="0" borderId="131" xfId="0" applyFont="1" applyBorder="1" applyAlignment="1">
      <alignment horizontal="left" wrapText="1" indent="1"/>
    </xf>
    <xf numFmtId="0" fontId="28" fillId="0" borderId="131" xfId="0" applyFont="1" applyBorder="1" applyAlignment="1">
      <alignment horizontal="left" indent="1"/>
    </xf>
    <xf numFmtId="0" fontId="23" fillId="16" borderId="131" xfId="0" applyFont="1" applyFill="1" applyBorder="1" applyAlignment="1">
      <alignment horizontal="center" vertical="center"/>
    </xf>
    <xf numFmtId="0" fontId="39" fillId="0" borderId="131" xfId="0" applyFont="1" applyBorder="1" applyAlignment="1">
      <alignment vertical="top"/>
    </xf>
    <xf numFmtId="0" fontId="28" fillId="0" borderId="131" xfId="1" applyFont="1" applyBorder="1" applyAlignment="1" applyProtection="1">
      <alignment horizontal="left" vertical="center" wrapText="1"/>
      <protection locked="0"/>
    </xf>
    <xf numFmtId="3" fontId="28" fillId="0" borderId="131" xfId="1" applyNumberFormat="1" applyFont="1" applyBorder="1" applyAlignment="1" applyProtection="1">
      <alignment horizontal="right" vertical="center" indent="1"/>
      <protection locked="0"/>
    </xf>
    <xf numFmtId="0" fontId="28" fillId="0" borderId="0" xfId="1" applyFont="1" applyAlignment="1" applyProtection="1">
      <alignment horizontal="left" vertical="center"/>
      <protection locked="0"/>
    </xf>
    <xf numFmtId="3" fontId="28" fillId="0" borderId="0" xfId="1" applyNumberFormat="1" applyFont="1" applyAlignment="1" applyProtection="1">
      <alignment horizontal="right" vertical="center" indent="1"/>
      <protection locked="0"/>
    </xf>
    <xf numFmtId="0" fontId="28" fillId="0" borderId="131" xfId="1" applyFont="1" applyBorder="1" applyAlignment="1" applyProtection="1">
      <alignment horizontal="left" vertical="center"/>
      <protection locked="0"/>
    </xf>
    <xf numFmtId="0" fontId="39" fillId="0" borderId="131" xfId="0" applyFont="1" applyBorder="1" applyAlignment="1">
      <alignment horizontal="left" vertical="center"/>
    </xf>
    <xf numFmtId="4" fontId="28" fillId="0" borderId="0" xfId="1" applyNumberFormat="1" applyFont="1"/>
    <xf numFmtId="0" fontId="28" fillId="0" borderId="0" xfId="1" applyFont="1" applyProtection="1">
      <protection locked="0"/>
    </xf>
    <xf numFmtId="4" fontId="30" fillId="0" borderId="0" xfId="1" applyNumberFormat="1" applyFont="1" applyAlignment="1">
      <alignment horizontal="right" vertical="top" wrapText="1"/>
    </xf>
    <xf numFmtId="0" fontId="28" fillId="0" borderId="0" xfId="1" applyFont="1" applyAlignment="1" applyProtection="1">
      <alignment horizontal="left" vertical="center" wrapText="1"/>
      <protection locked="0"/>
    </xf>
    <xf numFmtId="3" fontId="28" fillId="0" borderId="0" xfId="2" applyNumberFormat="1" applyFont="1" applyAlignment="1">
      <alignment horizontal="right" vertical="center" wrapText="1" indent="1"/>
    </xf>
    <xf numFmtId="0" fontId="53" fillId="0" borderId="0" xfId="0" applyFont="1" applyAlignment="1">
      <alignment horizontal="left" vertical="center"/>
    </xf>
    <xf numFmtId="0" fontId="53" fillId="0" borderId="129" xfId="0" applyFont="1" applyBorder="1" applyAlignment="1">
      <alignment horizontal="left" vertical="center"/>
    </xf>
    <xf numFmtId="0" fontId="28" fillId="0" borderId="129" xfId="1" applyFont="1" applyBorder="1" applyAlignment="1" applyProtection="1">
      <alignment horizontal="left" vertical="center" wrapText="1"/>
      <protection locked="0"/>
    </xf>
    <xf numFmtId="3" fontId="28" fillId="0" borderId="129" xfId="1" applyNumberFormat="1" applyFont="1" applyBorder="1" applyAlignment="1" applyProtection="1">
      <alignment horizontal="right" vertical="center" indent="1"/>
      <protection locked="0"/>
    </xf>
    <xf numFmtId="0" fontId="28" fillId="0" borderId="129" xfId="1" applyFont="1" applyBorder="1" applyAlignment="1" applyProtection="1">
      <alignment horizontal="left" vertical="center"/>
      <protection locked="0"/>
    </xf>
    <xf numFmtId="0" fontId="53" fillId="0" borderId="131" xfId="0" applyFont="1" applyBorder="1" applyAlignment="1">
      <alignment horizontal="left" vertical="center"/>
    </xf>
    <xf numFmtId="3" fontId="28" fillId="0" borderId="131" xfId="2" applyNumberFormat="1" applyFont="1" applyBorder="1" applyAlignment="1">
      <alignment horizontal="right" vertical="center" wrapText="1" indent="1"/>
    </xf>
    <xf numFmtId="0" fontId="28" fillId="7" borderId="0" xfId="1" applyFont="1" applyFill="1" applyProtection="1">
      <protection locked="0"/>
    </xf>
    <xf numFmtId="4" fontId="30" fillId="7" borderId="0" xfId="1" applyNumberFormat="1" applyFont="1" applyFill="1" applyAlignment="1">
      <alignment horizontal="right" vertical="top" wrapText="1"/>
    </xf>
    <xf numFmtId="0" fontId="28" fillId="0" borderId="0" xfId="1" applyFont="1"/>
    <xf numFmtId="3" fontId="23" fillId="17" borderId="23" xfId="1" applyNumberFormat="1" applyFont="1" applyFill="1" applyBorder="1" applyAlignment="1" applyProtection="1">
      <alignment horizontal="right" vertical="center" indent="1"/>
      <protection locked="0"/>
    </xf>
    <xf numFmtId="3" fontId="23" fillId="17" borderId="129" xfId="1" applyNumberFormat="1" applyFont="1" applyFill="1" applyBorder="1" applyAlignment="1" applyProtection="1">
      <alignment horizontal="right" vertical="center" indent="1"/>
      <protection locked="0"/>
    </xf>
    <xf numFmtId="0" fontId="28" fillId="16" borderId="129" xfId="1" applyFont="1" applyFill="1" applyBorder="1" applyAlignment="1" applyProtection="1">
      <alignment horizontal="center" vertical="center" wrapText="1"/>
      <protection locked="0"/>
    </xf>
    <xf numFmtId="3" fontId="28" fillId="16" borderId="129" xfId="1" applyNumberFormat="1" applyFont="1" applyFill="1" applyBorder="1" applyAlignment="1" applyProtection="1">
      <alignment horizontal="right" vertical="center" indent="1"/>
      <protection locked="0"/>
    </xf>
    <xf numFmtId="3" fontId="28" fillId="16" borderId="23" xfId="1" applyNumberFormat="1" applyFont="1" applyFill="1" applyBorder="1" applyAlignment="1" applyProtection="1">
      <alignment horizontal="right" indent="1"/>
      <protection locked="0"/>
    </xf>
    <xf numFmtId="4" fontId="28" fillId="16" borderId="23" xfId="1" applyNumberFormat="1" applyFont="1" applyFill="1" applyBorder="1" applyAlignment="1" applyProtection="1">
      <alignment horizontal="right" indent="1"/>
      <protection locked="0"/>
    </xf>
    <xf numFmtId="0" fontId="28" fillId="17" borderId="23" xfId="1" applyFont="1" applyFill="1" applyBorder="1" applyAlignment="1" applyProtection="1">
      <alignment vertical="center"/>
      <protection locked="0"/>
    </xf>
    <xf numFmtId="3" fontId="28" fillId="17" borderId="23" xfId="1" applyNumberFormat="1" applyFont="1" applyFill="1" applyBorder="1" applyAlignment="1" applyProtection="1">
      <alignment horizontal="right" vertical="center" indent="1"/>
      <protection locked="0"/>
    </xf>
    <xf numFmtId="4" fontId="28" fillId="17" borderId="23" xfId="1" applyNumberFormat="1" applyFont="1" applyFill="1" applyBorder="1" applyAlignment="1" applyProtection="1">
      <alignment horizontal="right" indent="1"/>
      <protection locked="0"/>
    </xf>
    <xf numFmtId="0" fontId="28" fillId="16" borderId="131" xfId="1" applyFont="1" applyFill="1" applyBorder="1" applyAlignment="1" applyProtection="1">
      <alignment horizontal="center" vertical="center" wrapText="1"/>
      <protection locked="0"/>
    </xf>
    <xf numFmtId="0" fontId="28" fillId="16" borderId="0" xfId="1" applyFont="1" applyFill="1" applyAlignment="1" applyProtection="1">
      <alignment vertical="center"/>
      <protection locked="0"/>
    </xf>
    <xf numFmtId="0" fontId="28" fillId="16" borderId="129" xfId="1" applyFont="1" applyFill="1" applyBorder="1" applyAlignment="1" applyProtection="1">
      <alignment horizontal="center" vertical="center"/>
      <protection locked="0"/>
    </xf>
    <xf numFmtId="0" fontId="39" fillId="0" borderId="129" xfId="0" applyFont="1" applyBorder="1" applyAlignment="1">
      <alignment horizontal="left" vertical="center"/>
    </xf>
    <xf numFmtId="3" fontId="28" fillId="0" borderId="129" xfId="2" applyNumberFormat="1" applyFont="1" applyBorder="1" applyAlignment="1">
      <alignment horizontal="right" vertical="center" wrapText="1" indent="1"/>
    </xf>
    <xf numFmtId="3" fontId="23" fillId="17" borderId="131" xfId="1" applyNumberFormat="1" applyFont="1" applyFill="1" applyBorder="1" applyAlignment="1" applyProtection="1">
      <alignment horizontal="right" vertical="center" indent="1"/>
      <protection locked="0"/>
    </xf>
    <xf numFmtId="0" fontId="28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indent="1"/>
    </xf>
    <xf numFmtId="0" fontId="28" fillId="0" borderId="0" xfId="0" applyFont="1" applyAlignment="1">
      <alignment horizontal="left" wrapText="1" indent="1"/>
    </xf>
    <xf numFmtId="0" fontId="54" fillId="0" borderId="0" xfId="0" applyFont="1"/>
    <xf numFmtId="0" fontId="5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3" fontId="24" fillId="0" borderId="147" xfId="1" applyNumberFormat="1" applyFont="1" applyBorder="1" applyAlignment="1" applyProtection="1">
      <alignment horizontal="right" vertical="center" wrapText="1" indent="1"/>
      <protection locked="0"/>
    </xf>
    <xf numFmtId="168" fontId="0" fillId="0" borderId="0" xfId="0" applyNumberFormat="1"/>
    <xf numFmtId="0" fontId="0" fillId="0" borderId="0" xfId="0" applyFill="1" applyAlignment="1">
      <alignment vertical="center"/>
    </xf>
    <xf numFmtId="0" fontId="24" fillId="0" borderId="0" xfId="1" applyFont="1" applyFill="1" applyAlignment="1" applyProtection="1">
      <alignment vertical="center"/>
      <protection locked="0"/>
    </xf>
    <xf numFmtId="0" fontId="24" fillId="0" borderId="0" xfId="1" applyFont="1" applyFill="1" applyAlignment="1">
      <alignment vertical="center"/>
    </xf>
    <xf numFmtId="0" fontId="24" fillId="0" borderId="4" xfId="1" applyFont="1" applyFill="1" applyBorder="1" applyAlignment="1" applyProtection="1">
      <alignment horizontal="center" vertical="center" wrapText="1"/>
      <protection locked="0"/>
    </xf>
    <xf numFmtId="0" fontId="24" fillId="0" borderId="17" xfId="1" applyFont="1" applyFill="1" applyBorder="1" applyAlignment="1" applyProtection="1">
      <alignment horizontal="center" vertical="center" wrapText="1"/>
      <protection locked="0"/>
    </xf>
    <xf numFmtId="0" fontId="24" fillId="0" borderId="13" xfId="1" applyFont="1" applyFill="1" applyBorder="1" applyAlignment="1" applyProtection="1">
      <alignment horizontal="center" vertical="center" wrapText="1"/>
      <protection locked="0"/>
    </xf>
    <xf numFmtId="0" fontId="24" fillId="0" borderId="14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24" fillId="0" borderId="0" xfId="1" applyFont="1" applyFill="1" applyAlignment="1" applyProtection="1">
      <alignment horizontal="center" vertical="center"/>
      <protection locked="0"/>
    </xf>
    <xf numFmtId="0" fontId="24" fillId="0" borderId="0" xfId="1" applyFont="1" applyFill="1" applyAlignment="1">
      <alignment horizontal="center" vertical="center"/>
    </xf>
    <xf numFmtId="0" fontId="24" fillId="0" borderId="10" xfId="1" applyFont="1" applyFill="1" applyBorder="1" applyAlignment="1" applyProtection="1">
      <alignment horizontal="center" vertical="center" wrapText="1"/>
      <protection locked="0"/>
    </xf>
    <xf numFmtId="4" fontId="2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4" fontId="24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4" fontId="24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4" fontId="2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4" fontId="34" fillId="0" borderId="107" xfId="0" applyNumberFormat="1" applyFont="1" applyFill="1" applyBorder="1" applyAlignment="1">
      <alignment horizontal="right" vertical="center" indent="1"/>
    </xf>
    <xf numFmtId="4" fontId="34" fillId="0" borderId="30" xfId="0" applyNumberFormat="1" applyFont="1" applyFill="1" applyBorder="1" applyAlignment="1">
      <alignment horizontal="right" vertical="center" indent="1"/>
    </xf>
    <xf numFmtId="4" fontId="24" fillId="0" borderId="27" xfId="1" applyNumberFormat="1" applyFont="1" applyFill="1" applyBorder="1" applyAlignment="1" applyProtection="1">
      <alignment horizontal="right" vertical="center" indent="1"/>
      <protection locked="0"/>
    </xf>
    <xf numFmtId="4" fontId="24" fillId="0" borderId="30" xfId="0" applyNumberFormat="1" applyFont="1" applyFill="1" applyBorder="1" applyAlignment="1">
      <alignment horizontal="right" vertical="center" indent="1"/>
    </xf>
    <xf numFmtId="4" fontId="2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" fontId="24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4" fontId="24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4" fontId="24" fillId="0" borderId="54" xfId="1" applyNumberFormat="1" applyFont="1" applyFill="1" applyBorder="1" applyAlignment="1" applyProtection="1">
      <alignment horizontal="right" vertical="center" wrapText="1" indent="1"/>
      <protection locked="0"/>
    </xf>
    <xf numFmtId="4" fontId="34" fillId="0" borderId="62" xfId="0" applyNumberFormat="1" applyFont="1" applyFill="1" applyBorder="1" applyAlignment="1">
      <alignment horizontal="right" vertical="center" indent="1"/>
    </xf>
    <xf numFmtId="4" fontId="34" fillId="0" borderId="54" xfId="0" applyNumberFormat="1" applyFont="1" applyFill="1" applyBorder="1" applyAlignment="1">
      <alignment horizontal="right" vertical="center" indent="1"/>
    </xf>
    <xf numFmtId="4" fontId="24" fillId="0" borderId="54" xfId="0" applyNumberFormat="1" applyFont="1" applyFill="1" applyBorder="1" applyAlignment="1">
      <alignment horizontal="right" vertical="center" indent="1"/>
    </xf>
    <xf numFmtId="0" fontId="24" fillId="0" borderId="9" xfId="1" applyFont="1" applyFill="1" applyBorder="1" applyAlignment="1" applyProtection="1">
      <alignment horizontal="center" vertical="center" wrapText="1"/>
      <protection locked="0"/>
    </xf>
    <xf numFmtId="0" fontId="24" fillId="0" borderId="150" xfId="1" applyFont="1" applyFill="1" applyBorder="1" applyAlignment="1" applyProtection="1">
      <alignment horizontal="center" vertical="center" wrapText="1"/>
      <protection locked="0"/>
    </xf>
    <xf numFmtId="4" fontId="2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" fontId="24" fillId="0" borderId="148" xfId="1" applyNumberFormat="1" applyFont="1" applyFill="1" applyBorder="1" applyAlignment="1" applyProtection="1">
      <alignment horizontal="right" vertical="center" wrapText="1" indent="1"/>
      <protection locked="0"/>
    </xf>
    <xf numFmtId="4" fontId="24" fillId="0" borderId="145" xfId="1" applyNumberFormat="1" applyFont="1" applyFill="1" applyBorder="1" applyAlignment="1" applyProtection="1">
      <alignment horizontal="right" vertical="center" wrapText="1" indent="1"/>
      <protection locked="0"/>
    </xf>
    <xf numFmtId="4" fontId="24" fillId="0" borderId="147" xfId="1" applyNumberFormat="1" applyFont="1" applyFill="1" applyBorder="1" applyAlignment="1" applyProtection="1">
      <alignment horizontal="right" vertical="center" wrapText="1" indent="1"/>
      <protection locked="0"/>
    </xf>
    <xf numFmtId="4" fontId="0" fillId="0" borderId="19" xfId="0" applyNumberFormat="1" applyFill="1" applyBorder="1" applyAlignment="1">
      <alignment horizontal="right" vertical="center" indent="1"/>
    </xf>
    <xf numFmtId="4" fontId="0" fillId="0" borderId="147" xfId="0" applyNumberFormat="1" applyFill="1" applyBorder="1" applyAlignment="1">
      <alignment horizontal="right" vertical="center" indent="1"/>
    </xf>
    <xf numFmtId="4" fontId="0" fillId="0" borderId="99" xfId="0" applyNumberFormat="1" applyFill="1" applyBorder="1" applyAlignment="1">
      <alignment horizontal="right" vertical="center" indent="1"/>
    </xf>
    <xf numFmtId="0" fontId="25" fillId="0" borderId="12" xfId="1" applyFont="1" applyFill="1" applyBorder="1" applyAlignment="1" applyProtection="1">
      <alignment horizontal="center" vertical="center" wrapText="1"/>
      <protection locked="0"/>
    </xf>
    <xf numFmtId="4" fontId="25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4" fontId="25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25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4" fontId="2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" fontId="0" fillId="0" borderId="1" xfId="0" applyNumberFormat="1" applyFill="1" applyBorder="1" applyAlignment="1">
      <alignment horizontal="right" vertical="center" indent="1"/>
    </xf>
    <xf numFmtId="4" fontId="0" fillId="0" borderId="3" xfId="0" applyNumberFormat="1" applyFill="1" applyBorder="1" applyAlignment="1">
      <alignment horizontal="right" vertical="center" indent="1"/>
    </xf>
    <xf numFmtId="4" fontId="21" fillId="0" borderId="1" xfId="0" applyNumberFormat="1" applyFont="1" applyFill="1" applyBorder="1" applyAlignment="1">
      <alignment horizontal="right" vertical="center" indent="1"/>
    </xf>
    <xf numFmtId="4" fontId="21" fillId="0" borderId="3" xfId="0" applyNumberFormat="1" applyFont="1" applyFill="1" applyBorder="1" applyAlignment="1">
      <alignment horizontal="right" vertical="center" indent="1"/>
    </xf>
    <xf numFmtId="4" fontId="0" fillId="0" borderId="12" xfId="0" applyNumberFormat="1" applyFill="1" applyBorder="1" applyAlignment="1">
      <alignment horizontal="right" vertical="center" indent="1"/>
    </xf>
    <xf numFmtId="0" fontId="21" fillId="0" borderId="0" xfId="0" applyFont="1" applyFill="1" applyAlignment="1">
      <alignment vertical="center"/>
    </xf>
    <xf numFmtId="0" fontId="25" fillId="0" borderId="0" xfId="1" applyFont="1" applyFill="1" applyAlignment="1" applyProtection="1">
      <alignment vertical="center"/>
      <protection locked="0"/>
    </xf>
    <xf numFmtId="0" fontId="25" fillId="0" borderId="0" xfId="1" applyFont="1" applyFill="1" applyAlignment="1">
      <alignment vertical="center"/>
    </xf>
    <xf numFmtId="3" fontId="20" fillId="0" borderId="29" xfId="2" applyNumberFormat="1" applyFont="1" applyBorder="1" applyAlignment="1">
      <alignment horizontal="left" vertical="center" wrapText="1"/>
    </xf>
    <xf numFmtId="3" fontId="55" fillId="0" borderId="29" xfId="2" applyNumberFormat="1" applyFont="1" applyBorder="1" applyAlignment="1">
      <alignment horizontal="center" vertical="center" wrapText="1"/>
    </xf>
    <xf numFmtId="3" fontId="55" fillId="0" borderId="29" xfId="2" applyNumberFormat="1" applyFont="1" applyBorder="1" applyAlignment="1">
      <alignment vertical="center" wrapText="1"/>
    </xf>
    <xf numFmtId="0" fontId="37" fillId="0" borderId="0" xfId="0" applyFont="1" applyAlignment="1" applyProtection="1">
      <alignment vertical="center"/>
      <protection locked="0"/>
    </xf>
    <xf numFmtId="169" fontId="24" fillId="0" borderId="31" xfId="1" applyNumberFormat="1" applyFont="1" applyBorder="1" applyAlignment="1" applyProtection="1">
      <alignment horizontal="right" vertical="center" indent="1"/>
      <protection locked="0"/>
    </xf>
    <xf numFmtId="169" fontId="24" fillId="0" borderId="147" xfId="1" applyNumberFormat="1" applyFont="1" applyBorder="1" applyAlignment="1" applyProtection="1">
      <alignment horizontal="right" vertical="center" indent="1"/>
      <protection locked="0"/>
    </xf>
    <xf numFmtId="49" fontId="5" fillId="0" borderId="12" xfId="2" applyNumberFormat="1" applyFont="1" applyBorder="1" applyAlignment="1">
      <alignment horizontal="center" vertical="center" wrapText="1"/>
    </xf>
    <xf numFmtId="49" fontId="5" fillId="0" borderId="8" xfId="2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5" fillId="0" borderId="92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60" xfId="2" applyFont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 wrapText="1"/>
    </xf>
    <xf numFmtId="0" fontId="9" fillId="0" borderId="12" xfId="2" applyFont="1" applyBorder="1" applyAlignment="1">
      <alignment vertical="center" wrapText="1"/>
    </xf>
    <xf numFmtId="0" fontId="9" fillId="0" borderId="60" xfId="2" applyFont="1" applyBorder="1" applyAlignment="1">
      <alignment vertical="center" wrapText="1"/>
    </xf>
    <xf numFmtId="0" fontId="9" fillId="0" borderId="33" xfId="2" applyFont="1" applyBorder="1" applyAlignment="1">
      <alignment vertical="center" wrapText="1"/>
    </xf>
    <xf numFmtId="49" fontId="5" fillId="0" borderId="70" xfId="2" applyNumberFormat="1" applyFont="1" applyBorder="1" applyAlignment="1">
      <alignment horizontal="center" vertical="center" wrapText="1"/>
    </xf>
    <xf numFmtId="49" fontId="5" fillId="0" borderId="58" xfId="2" applyNumberFormat="1" applyFont="1" applyBorder="1" applyAlignment="1">
      <alignment horizontal="center" vertical="center" wrapText="1"/>
    </xf>
    <xf numFmtId="0" fontId="24" fillId="0" borderId="0" xfId="1" applyFont="1" applyAlignment="1" applyProtection="1">
      <alignment horizontal="left" vertical="center" wrapText="1"/>
      <protection locked="0"/>
    </xf>
    <xf numFmtId="3" fontId="7" fillId="0" borderId="9" xfId="2" applyNumberFormat="1" applyFont="1" applyBorder="1" applyAlignment="1">
      <alignment horizontal="center" vertical="center"/>
    </xf>
    <xf numFmtId="3" fontId="7" fillId="0" borderId="31" xfId="2" applyNumberFormat="1" applyFont="1" applyBorder="1" applyAlignment="1">
      <alignment horizontal="center" vertical="center"/>
    </xf>
    <xf numFmtId="3" fontId="5" fillId="0" borderId="10" xfId="2" applyNumberFormat="1" applyFont="1" applyBorder="1" applyAlignment="1">
      <alignment horizontal="center" vertical="center"/>
    </xf>
    <xf numFmtId="3" fontId="5" fillId="0" borderId="28" xfId="2" applyNumberFormat="1" applyFont="1" applyBorder="1" applyAlignment="1">
      <alignment horizontal="center" vertical="center"/>
    </xf>
    <xf numFmtId="3" fontId="5" fillId="0" borderId="91" xfId="2" applyNumberFormat="1" applyFont="1" applyBorder="1" applyAlignment="1">
      <alignment horizontal="center" vertical="center"/>
    </xf>
    <xf numFmtId="3" fontId="5" fillId="0" borderId="93" xfId="2" applyNumberFormat="1" applyFont="1" applyBorder="1" applyAlignment="1">
      <alignment horizontal="center" vertical="center"/>
    </xf>
    <xf numFmtId="0" fontId="6" fillId="0" borderId="0" xfId="2" applyFont="1" applyAlignment="1" applyProtection="1">
      <alignment horizontal="left" vertical="center" wrapText="1"/>
      <protection locked="0"/>
    </xf>
    <xf numFmtId="0" fontId="5" fillId="0" borderId="92" xfId="2" applyFont="1" applyBorder="1" applyAlignment="1" applyProtection="1">
      <alignment horizontal="center" vertical="center" wrapText="1"/>
      <protection locked="0"/>
    </xf>
    <xf numFmtId="0" fontId="7" fillId="0" borderId="70" xfId="2" applyFont="1" applyBorder="1" applyAlignment="1">
      <alignment horizontal="center" vertical="center" wrapText="1"/>
    </xf>
    <xf numFmtId="0" fontId="7" fillId="0" borderId="7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left" vertical="center" wrapText="1"/>
    </xf>
    <xf numFmtId="0" fontId="7" fillId="0" borderId="60" xfId="2" applyFont="1" applyBorder="1" applyAlignment="1">
      <alignment horizontal="left" vertical="center" wrapText="1"/>
    </xf>
    <xf numFmtId="0" fontId="7" fillId="0" borderId="33" xfId="2" applyFont="1" applyBorder="1" applyAlignment="1">
      <alignment horizontal="left" vertical="center" wrapText="1"/>
    </xf>
    <xf numFmtId="3" fontId="5" fillId="0" borderId="9" xfId="2" applyNumberFormat="1" applyFont="1" applyBorder="1" applyAlignment="1">
      <alignment horizontal="center" vertical="center"/>
    </xf>
    <xf numFmtId="3" fontId="5" fillId="0" borderId="31" xfId="2" applyNumberFormat="1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 wrapText="1"/>
    </xf>
    <xf numFmtId="0" fontId="24" fillId="0" borderId="0" xfId="1" applyFont="1" applyAlignment="1" applyProtection="1">
      <alignment vertical="center" wrapText="1"/>
      <protection locked="0"/>
    </xf>
    <xf numFmtId="0" fontId="5" fillId="7" borderId="0" xfId="1" applyFont="1" applyFill="1" applyAlignment="1">
      <alignment horizontal="left" vertical="center" wrapText="1"/>
    </xf>
    <xf numFmtId="0" fontId="25" fillId="9" borderId="111" xfId="3" applyFont="1" applyFill="1" applyBorder="1" applyAlignment="1">
      <alignment horizontal="left" vertical="center"/>
    </xf>
    <xf numFmtId="0" fontId="25" fillId="9" borderId="112" xfId="3" applyFont="1" applyFill="1" applyBorder="1" applyAlignment="1">
      <alignment horizontal="left" vertical="center"/>
    </xf>
    <xf numFmtId="0" fontId="25" fillId="9" borderId="113" xfId="3" applyFont="1" applyFill="1" applyBorder="1" applyAlignment="1">
      <alignment horizontal="left" vertical="center"/>
    </xf>
    <xf numFmtId="0" fontId="25" fillId="9" borderId="114" xfId="3" applyFont="1" applyFill="1" applyBorder="1" applyAlignment="1">
      <alignment horizontal="left" vertical="center"/>
    </xf>
    <xf numFmtId="0" fontId="25" fillId="9" borderId="115" xfId="3" applyFont="1" applyFill="1" applyBorder="1" applyAlignment="1">
      <alignment horizontal="left" vertical="center"/>
    </xf>
    <xf numFmtId="0" fontId="25" fillId="9" borderId="116" xfId="3" applyFont="1" applyFill="1" applyBorder="1" applyAlignment="1">
      <alignment horizontal="left" vertical="center"/>
    </xf>
    <xf numFmtId="0" fontId="24" fillId="4" borderId="134" xfId="3" applyFont="1" applyFill="1" applyBorder="1" applyAlignment="1">
      <alignment horizontal="left" vertical="center"/>
    </xf>
    <xf numFmtId="0" fontId="24" fillId="4" borderId="135" xfId="3" applyFont="1" applyFill="1" applyBorder="1" applyAlignment="1">
      <alignment horizontal="left" vertical="center"/>
    </xf>
    <xf numFmtId="0" fontId="25" fillId="9" borderId="42" xfId="1" applyFont="1" applyFill="1" applyBorder="1" applyAlignment="1">
      <alignment horizontal="center" vertical="center"/>
    </xf>
    <xf numFmtId="0" fontId="25" fillId="9" borderId="59" xfId="1" applyFont="1" applyFill="1" applyBorder="1" applyAlignment="1">
      <alignment horizontal="center" vertical="center"/>
    </xf>
    <xf numFmtId="0" fontId="25" fillId="0" borderId="72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0" fontId="25" fillId="0" borderId="108" xfId="1" applyFont="1" applyBorder="1" applyAlignment="1">
      <alignment horizontal="center" vertical="center"/>
    </xf>
    <xf numFmtId="0" fontId="25" fillId="0" borderId="61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57" xfId="1" applyFont="1" applyBorder="1" applyAlignment="1">
      <alignment horizontal="center" vertical="center"/>
    </xf>
    <xf numFmtId="0" fontId="25" fillId="0" borderId="71" xfId="1" applyFont="1" applyBorder="1" applyAlignment="1">
      <alignment horizontal="center" vertical="center"/>
    </xf>
    <xf numFmtId="0" fontId="25" fillId="0" borderId="92" xfId="1" applyFont="1" applyBorder="1" applyAlignment="1">
      <alignment horizontal="center" vertical="center"/>
    </xf>
    <xf numFmtId="0" fontId="25" fillId="0" borderId="52" xfId="1" applyFont="1" applyBorder="1" applyAlignment="1">
      <alignment horizontal="center" vertical="center"/>
    </xf>
    <xf numFmtId="0" fontId="24" fillId="0" borderId="70" xfId="1" applyFont="1" applyBorder="1" applyAlignment="1">
      <alignment horizontal="center" vertical="center" wrapText="1"/>
    </xf>
    <xf numFmtId="0" fontId="24" fillId="0" borderId="62" xfId="1" applyFont="1" applyBorder="1" applyAlignment="1">
      <alignment horizontal="center" vertical="center" wrapText="1"/>
    </xf>
    <xf numFmtId="0" fontId="24" fillId="0" borderId="117" xfId="1" applyFont="1" applyBorder="1" applyAlignment="1">
      <alignment horizontal="center" vertical="center" wrapText="1"/>
    </xf>
    <xf numFmtId="0" fontId="25" fillId="9" borderId="43" xfId="1" applyFont="1" applyFill="1" applyBorder="1" applyAlignment="1">
      <alignment horizontal="center" vertical="center"/>
    </xf>
    <xf numFmtId="0" fontId="7" fillId="3" borderId="23" xfId="0" applyFont="1" applyFill="1" applyBorder="1" applyAlignment="1" applyProtection="1">
      <alignment horizontal="left" vertical="center"/>
      <protection locked="0"/>
    </xf>
    <xf numFmtId="0" fontId="7" fillId="3" borderId="31" xfId="0" applyFont="1" applyFill="1" applyBorder="1" applyAlignment="1" applyProtection="1">
      <alignment horizontal="left" vertical="center"/>
      <protection locked="0"/>
    </xf>
    <xf numFmtId="0" fontId="7" fillId="3" borderId="123" xfId="0" applyFont="1" applyFill="1" applyBorder="1" applyAlignment="1" applyProtection="1">
      <alignment horizontal="left" vertical="center"/>
      <protection locked="0"/>
    </xf>
    <xf numFmtId="0" fontId="7" fillId="3" borderId="93" xfId="0" applyFont="1" applyFill="1" applyBorder="1" applyAlignment="1" applyProtection="1">
      <alignment horizontal="left" vertical="center"/>
      <protection locked="0"/>
    </xf>
    <xf numFmtId="0" fontId="7" fillId="8" borderId="23" xfId="0" applyFont="1" applyFill="1" applyBorder="1" applyAlignment="1">
      <alignment horizontal="left" vertical="center"/>
    </xf>
    <xf numFmtId="0" fontId="7" fillId="8" borderId="31" xfId="0" applyFont="1" applyFill="1" applyBorder="1" applyAlignment="1">
      <alignment horizontal="left" vertical="center"/>
    </xf>
    <xf numFmtId="0" fontId="24" fillId="0" borderId="67" xfId="0" applyFont="1" applyBorder="1" applyAlignment="1" applyProtection="1">
      <alignment horizontal="center" vertical="center" wrapText="1"/>
      <protection locked="0"/>
    </xf>
    <xf numFmtId="0" fontId="24" fillId="0" borderId="95" xfId="0" applyFont="1" applyBorder="1" applyAlignment="1" applyProtection="1">
      <alignment horizontal="center" vertical="center" wrapText="1"/>
      <protection locked="0"/>
    </xf>
    <xf numFmtId="0" fontId="24" fillId="0" borderId="44" xfId="0" applyFont="1" applyBorder="1" applyAlignment="1" applyProtection="1">
      <alignment horizontal="center" vertical="center" wrapText="1"/>
      <protection locked="0"/>
    </xf>
    <xf numFmtId="0" fontId="7" fillId="3" borderId="47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5" fillId="0" borderId="43" xfId="0" applyFont="1" applyBorder="1" applyAlignment="1" applyProtection="1">
      <alignment horizontal="center" vertical="center" wrapText="1" shrinkToFit="1"/>
      <protection locked="0"/>
    </xf>
    <xf numFmtId="0" fontId="25" fillId="0" borderId="39" xfId="0" applyFont="1" applyBorder="1" applyAlignment="1" applyProtection="1">
      <alignment horizontal="center" vertical="center" wrapText="1"/>
      <protection locked="0"/>
    </xf>
    <xf numFmtId="0" fontId="25" fillId="0" borderId="37" xfId="0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5" fillId="0" borderId="67" xfId="0" applyFont="1" applyBorder="1" applyAlignment="1" applyProtection="1">
      <alignment horizontal="center" vertical="center" wrapText="1" shrinkToFit="1"/>
      <protection locked="0"/>
    </xf>
    <xf numFmtId="0" fontId="5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87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5" fillId="0" borderId="87" xfId="0" applyFont="1" applyBorder="1" applyAlignment="1" applyProtection="1">
      <alignment horizontal="center" vertical="center" wrapText="1" shrinkToFit="1"/>
      <protection locked="0"/>
    </xf>
    <xf numFmtId="0" fontId="5" fillId="0" borderId="30" xfId="0" applyFont="1" applyBorder="1" applyAlignment="1" applyProtection="1">
      <alignment horizontal="center" vertical="center" wrapText="1" shrinkToFit="1"/>
      <protection locked="0"/>
    </xf>
    <xf numFmtId="0" fontId="7" fillId="3" borderId="23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  <xf numFmtId="0" fontId="5" fillId="0" borderId="75" xfId="0" applyFont="1" applyBorder="1" applyAlignment="1" applyProtection="1">
      <alignment horizontal="center" vertical="center" wrapText="1" shrinkToFit="1"/>
      <protection locked="0"/>
    </xf>
    <xf numFmtId="0" fontId="5" fillId="0" borderId="6" xfId="0" applyFont="1" applyBorder="1" applyAlignment="1" applyProtection="1">
      <alignment horizontal="center" vertical="center" wrapText="1" shrinkToFit="1"/>
      <protection locked="0"/>
    </xf>
    <xf numFmtId="0" fontId="5" fillId="0" borderId="40" xfId="0" applyFont="1" applyBorder="1" applyAlignment="1" applyProtection="1">
      <alignment horizontal="center" vertical="center" wrapText="1" shrinkToFit="1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108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57" xfId="0" applyFont="1" applyBorder="1" applyAlignment="1" applyProtection="1">
      <alignment horizontal="center" vertical="center"/>
      <protection locked="0"/>
    </xf>
    <xf numFmtId="0" fontId="24" fillId="0" borderId="92" xfId="0" applyFont="1" applyBorder="1" applyAlignment="1" applyProtection="1">
      <alignment horizontal="center" vertical="center"/>
      <protection locked="0"/>
    </xf>
    <xf numFmtId="0" fontId="24" fillId="0" borderId="52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 wrapText="1" shrinkToFit="1"/>
      <protection locked="0"/>
    </xf>
    <xf numFmtId="0" fontId="24" fillId="0" borderId="43" xfId="0" applyFont="1" applyBorder="1" applyAlignment="1">
      <alignment horizontal="center" vertical="center" wrapText="1" shrinkToFit="1"/>
    </xf>
    <xf numFmtId="0" fontId="24" fillId="0" borderId="69" xfId="0" applyFont="1" applyBorder="1" applyAlignment="1">
      <alignment horizontal="center" vertical="center" wrapText="1" shrinkToFit="1"/>
    </xf>
    <xf numFmtId="0" fontId="24" fillId="0" borderId="58" xfId="0" applyFont="1" applyBorder="1" applyAlignment="1">
      <alignment horizontal="center" vertical="center" wrapText="1" shrinkToFit="1"/>
    </xf>
    <xf numFmtId="0" fontId="24" fillId="0" borderId="4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 shrinkToFit="1"/>
    </xf>
    <xf numFmtId="0" fontId="24" fillId="0" borderId="41" xfId="0" applyFont="1" applyBorder="1" applyAlignment="1">
      <alignment horizontal="center" vertical="center" wrapText="1" shrinkToFit="1"/>
    </xf>
    <xf numFmtId="0" fontId="24" fillId="0" borderId="67" xfId="0" applyFont="1" applyBorder="1" applyAlignment="1">
      <alignment horizontal="center" vertical="center" wrapText="1" shrinkToFit="1"/>
    </xf>
    <xf numFmtId="0" fontId="24" fillId="0" borderId="27" xfId="0" applyFont="1" applyBorder="1" applyAlignment="1">
      <alignment horizontal="center" vertical="center" wrapText="1" shrinkToFit="1"/>
    </xf>
    <xf numFmtId="0" fontId="25" fillId="0" borderId="87" xfId="0" applyFont="1" applyBorder="1" applyAlignment="1">
      <alignment horizontal="center" vertical="center" wrapText="1" shrinkToFit="1"/>
    </xf>
    <xf numFmtId="0" fontId="25" fillId="0" borderId="30" xfId="0" applyFont="1" applyBorder="1" applyAlignment="1">
      <alignment horizontal="center" vertical="center" wrapText="1" shrinkToFit="1"/>
    </xf>
    <xf numFmtId="0" fontId="24" fillId="0" borderId="59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 wrapText="1" shrinkToFit="1"/>
    </xf>
    <xf numFmtId="0" fontId="24" fillId="0" borderId="30" xfId="0" applyFont="1" applyBorder="1" applyAlignment="1">
      <alignment horizontal="center" vertical="center" wrapText="1" shrinkToFit="1"/>
    </xf>
    <xf numFmtId="0" fontId="11" fillId="0" borderId="43" xfId="0" applyFont="1" applyBorder="1" applyAlignment="1">
      <alignment horizontal="center" vertical="center" wrapText="1" shrinkToFit="1"/>
    </xf>
    <xf numFmtId="0" fontId="11" fillId="0" borderId="67" xfId="0" applyFont="1" applyBorder="1" applyAlignment="1">
      <alignment horizontal="center" vertical="center" wrapText="1" shrinkToFit="1"/>
    </xf>
    <xf numFmtId="0" fontId="11" fillId="0" borderId="27" xfId="0" applyFont="1" applyBorder="1" applyAlignment="1">
      <alignment horizontal="center" vertical="center" wrapText="1" shrinkToFit="1"/>
    </xf>
    <xf numFmtId="0" fontId="11" fillId="0" borderId="39" xfId="0" applyFont="1" applyBorder="1" applyAlignment="1">
      <alignment horizontal="center" vertical="center" wrapText="1" shrinkToFit="1"/>
    </xf>
    <xf numFmtId="0" fontId="11" fillId="0" borderId="29" xfId="0" applyFont="1" applyBorder="1" applyAlignment="1">
      <alignment horizontal="center" vertical="center" wrapText="1" shrinkToFit="1"/>
    </xf>
    <xf numFmtId="0" fontId="44" fillId="0" borderId="87" xfId="0" applyFont="1" applyBorder="1" applyAlignment="1">
      <alignment horizontal="center" vertical="center" wrapText="1" shrinkToFit="1"/>
    </xf>
    <xf numFmtId="0" fontId="44" fillId="0" borderId="30" xfId="0" applyFont="1" applyBorder="1" applyAlignment="1">
      <alignment horizontal="center" vertical="center" wrapText="1" shrinkToFit="1"/>
    </xf>
    <xf numFmtId="0" fontId="11" fillId="0" borderId="87" xfId="0" applyFont="1" applyBorder="1" applyAlignment="1">
      <alignment horizontal="center" vertical="center" wrapText="1" shrinkToFit="1"/>
    </xf>
    <xf numFmtId="0" fontId="11" fillId="0" borderId="30" xfId="0" applyFont="1" applyBorder="1" applyAlignment="1">
      <alignment horizontal="center" vertical="center" wrapText="1" shrinkToFit="1"/>
    </xf>
    <xf numFmtId="0" fontId="5" fillId="0" borderId="42" xfId="4" applyFont="1" applyBorder="1" applyAlignment="1">
      <alignment horizontal="center" vertical="center" wrapText="1"/>
    </xf>
    <xf numFmtId="0" fontId="5" fillId="0" borderId="18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40" xfId="4" applyFont="1" applyBorder="1" applyAlignment="1" applyProtection="1">
      <alignment horizontal="center" vertical="center" wrapText="1" shrinkToFit="1"/>
      <protection locked="0"/>
    </xf>
    <xf numFmtId="0" fontId="5" fillId="0" borderId="66" xfId="4" applyFont="1" applyBorder="1" applyAlignment="1" applyProtection="1">
      <alignment horizontal="center" vertical="center" wrapText="1" shrinkToFit="1"/>
      <protection locked="0"/>
    </xf>
    <xf numFmtId="0" fontId="5" fillId="0" borderId="86" xfId="4" applyFont="1" applyBorder="1" applyAlignment="1" applyProtection="1">
      <alignment horizontal="center" vertical="center" wrapText="1" shrinkToFit="1"/>
      <protection locked="0"/>
    </xf>
    <xf numFmtId="0" fontId="5" fillId="0" borderId="87" xfId="1" applyFont="1" applyBorder="1" applyAlignment="1" applyProtection="1">
      <alignment horizontal="center" vertical="center"/>
      <protection locked="0"/>
    </xf>
    <xf numFmtId="0" fontId="5" fillId="0" borderId="77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11" fillId="0" borderId="58" xfId="0" applyFont="1" applyBorder="1" applyAlignment="1">
      <alignment horizontal="center" vertical="center" wrapText="1" shrinkToFit="1"/>
    </xf>
    <xf numFmtId="0" fontId="36" fillId="0" borderId="39" xfId="0" applyFont="1" applyBorder="1" applyAlignment="1" applyProtection="1">
      <alignment horizontal="center" vertical="center" wrapText="1"/>
      <protection locked="0"/>
    </xf>
    <xf numFmtId="0" fontId="36" fillId="0" borderId="37" xfId="0" applyFont="1" applyBorder="1" applyAlignment="1" applyProtection="1">
      <alignment horizontal="center" vertical="center" wrapText="1"/>
      <protection locked="0"/>
    </xf>
    <xf numFmtId="0" fontId="36" fillId="0" borderId="20" xfId="0" applyFont="1" applyBorder="1" applyAlignment="1" applyProtection="1">
      <alignment horizontal="center" vertical="center" wrapText="1"/>
      <protection locked="0"/>
    </xf>
    <xf numFmtId="0" fontId="7" fillId="3" borderId="87" xfId="0" applyFont="1" applyFill="1" applyBorder="1" applyAlignment="1">
      <alignment horizontal="center" vertical="center" wrapText="1" shrinkToFit="1"/>
    </xf>
    <xf numFmtId="0" fontId="7" fillId="3" borderId="30" xfId="0" applyFont="1" applyFill="1" applyBorder="1" applyAlignment="1">
      <alignment horizontal="center" vertical="center" wrapText="1" shrinkToFit="1"/>
    </xf>
    <xf numFmtId="0" fontId="24" fillId="0" borderId="67" xfId="0" applyFont="1" applyBorder="1" applyAlignment="1">
      <alignment horizontal="center" vertical="center" wrapText="1"/>
    </xf>
    <xf numFmtId="0" fontId="24" fillId="0" borderId="9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9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 shrinkToFit="1"/>
    </xf>
    <xf numFmtId="0" fontId="5" fillId="0" borderId="97" xfId="0" applyFont="1" applyBorder="1" applyAlignment="1">
      <alignment horizontal="center" vertical="center" wrapText="1" shrinkToFit="1"/>
    </xf>
    <xf numFmtId="0" fontId="24" fillId="0" borderId="118" xfId="0" applyFont="1" applyBorder="1" applyAlignment="1">
      <alignment horizontal="center" vertical="center" wrapText="1"/>
    </xf>
    <xf numFmtId="0" fontId="24" fillId="0" borderId="119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5" fillId="0" borderId="39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center" vertical="center" wrapText="1" shrinkToFit="1"/>
    </xf>
    <xf numFmtId="0" fontId="24" fillId="0" borderId="120" xfId="0" applyFont="1" applyBorder="1" applyAlignment="1">
      <alignment horizontal="center" vertical="center" wrapText="1"/>
    </xf>
    <xf numFmtId="0" fontId="24" fillId="0" borderId="121" xfId="0" applyFont="1" applyBorder="1" applyAlignment="1">
      <alignment horizontal="center" vertical="center" wrapText="1"/>
    </xf>
    <xf numFmtId="0" fontId="24" fillId="0" borderId="122" xfId="0" applyFont="1" applyBorder="1" applyAlignment="1">
      <alignment horizontal="center" vertical="center" wrapText="1"/>
    </xf>
    <xf numFmtId="0" fontId="24" fillId="0" borderId="103" xfId="0" applyFont="1" applyBorder="1" applyAlignment="1">
      <alignment horizontal="center" vertical="center" wrapText="1"/>
    </xf>
    <xf numFmtId="0" fontId="24" fillId="0" borderId="10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 shrinkToFit="1"/>
    </xf>
    <xf numFmtId="0" fontId="24" fillId="0" borderId="42" xfId="1" applyFont="1" applyBorder="1" applyAlignment="1" applyProtection="1">
      <alignment horizontal="center" vertical="center"/>
      <protection locked="0"/>
    </xf>
    <xf numFmtId="0" fontId="24" fillId="0" borderId="4" xfId="1" applyFont="1" applyBorder="1" applyAlignment="1" applyProtection="1">
      <alignment horizontal="center" vertical="center"/>
      <protection locked="0"/>
    </xf>
    <xf numFmtId="0" fontId="24" fillId="0" borderId="43" xfId="1" applyFont="1" applyBorder="1" applyAlignment="1" applyProtection="1">
      <alignment horizontal="center" vertical="center" wrapText="1"/>
      <protection locked="0"/>
    </xf>
    <xf numFmtId="0" fontId="24" fillId="0" borderId="13" xfId="1" applyFont="1" applyBorder="1" applyAlignment="1" applyProtection="1">
      <alignment horizontal="center" vertical="center" wrapText="1"/>
      <protection locked="0"/>
    </xf>
    <xf numFmtId="0" fontId="24" fillId="8" borderId="29" xfId="1" applyFont="1" applyFill="1" applyBorder="1" applyAlignment="1" applyProtection="1">
      <alignment horizontal="left" vertical="center" wrapText="1"/>
      <protection locked="0"/>
    </xf>
    <xf numFmtId="0" fontId="24" fillId="0" borderId="145" xfId="1" applyFont="1" applyBorder="1" applyAlignment="1" applyProtection="1">
      <alignment horizontal="left" vertical="center" indent="1"/>
      <protection locked="0"/>
    </xf>
    <xf numFmtId="0" fontId="24" fillId="0" borderId="37" xfId="1" applyFont="1" applyBorder="1" applyAlignment="1" applyProtection="1">
      <alignment horizontal="left" vertical="center" indent="1"/>
      <protection locked="0"/>
    </xf>
    <xf numFmtId="0" fontId="24" fillId="0" borderId="29" xfId="1" applyFont="1" applyBorder="1" applyAlignment="1" applyProtection="1">
      <alignment horizontal="left" vertical="center" indent="1"/>
      <protection locked="0"/>
    </xf>
    <xf numFmtId="0" fontId="24" fillId="0" borderId="69" xfId="1" applyFont="1" applyBorder="1" applyAlignment="1" applyProtection="1">
      <alignment horizontal="center" vertical="center"/>
      <protection locked="0"/>
    </xf>
    <xf numFmtId="0" fontId="24" fillId="0" borderId="74" xfId="1" applyFont="1" applyBorder="1" applyAlignment="1" applyProtection="1">
      <alignment horizontal="center" vertical="center"/>
      <protection locked="0"/>
    </xf>
    <xf numFmtId="0" fontId="24" fillId="0" borderId="73" xfId="1" applyFont="1" applyBorder="1" applyAlignment="1" applyProtection="1">
      <alignment horizontal="center" vertical="center"/>
      <protection locked="0"/>
    </xf>
    <xf numFmtId="0" fontId="24" fillId="0" borderId="91" xfId="1" applyFont="1" applyBorder="1" applyAlignment="1" applyProtection="1">
      <alignment horizontal="center" vertical="center" wrapText="1"/>
      <protection locked="0"/>
    </xf>
    <xf numFmtId="0" fontId="24" fillId="0" borderId="17" xfId="1" applyFont="1" applyBorder="1" applyAlignment="1" applyProtection="1">
      <alignment horizontal="center" vertical="center" wrapText="1"/>
      <protection locked="0"/>
    </xf>
    <xf numFmtId="3" fontId="24" fillId="0" borderId="9" xfId="1" applyNumberFormat="1" applyFont="1" applyBorder="1" applyAlignment="1" applyProtection="1">
      <alignment horizontal="right" vertical="center" wrapText="1" indent="1"/>
      <protection hidden="1"/>
    </xf>
    <xf numFmtId="3" fontId="24" fillId="0" borderId="31" xfId="1" applyNumberFormat="1" applyFont="1" applyBorder="1" applyAlignment="1" applyProtection="1">
      <alignment horizontal="right" vertical="center" wrapText="1" indent="1"/>
      <protection hidden="1"/>
    </xf>
    <xf numFmtId="0" fontId="24" fillId="0" borderId="93" xfId="1" applyFont="1" applyBorder="1" applyAlignment="1" applyProtection="1">
      <alignment horizontal="center" vertical="center" wrapText="1"/>
      <protection locked="0"/>
    </xf>
    <xf numFmtId="3" fontId="24" fillId="0" borderId="9" xfId="1" applyNumberFormat="1" applyFont="1" applyBorder="1" applyAlignment="1" applyProtection="1">
      <alignment horizontal="right" vertical="center" wrapText="1" indent="1"/>
      <protection locked="0"/>
    </xf>
    <xf numFmtId="3" fontId="24" fillId="0" borderId="47" xfId="1" applyNumberFormat="1" applyFont="1" applyBorder="1" applyAlignment="1" applyProtection="1">
      <alignment horizontal="right" vertical="center" wrapText="1" indent="1"/>
      <protection locked="0"/>
    </xf>
    <xf numFmtId="3" fontId="24" fillId="8" borderId="69" xfId="1" applyNumberFormat="1" applyFont="1" applyFill="1" applyBorder="1" applyAlignment="1" applyProtection="1">
      <alignment horizontal="right" vertical="center" wrapText="1" indent="1"/>
      <protection hidden="1"/>
    </xf>
    <xf numFmtId="3" fontId="24" fillId="8" borderId="73" xfId="1" applyNumberFormat="1" applyFont="1" applyFill="1" applyBorder="1" applyAlignment="1" applyProtection="1">
      <alignment horizontal="right" vertical="center" wrapText="1" indent="1"/>
      <protection hidden="1"/>
    </xf>
    <xf numFmtId="0" fontId="24" fillId="8" borderId="150" xfId="1" applyFont="1" applyFill="1" applyBorder="1" applyAlignment="1" applyProtection="1">
      <alignment horizontal="left" vertical="center" indent="1"/>
      <protection locked="0"/>
    </xf>
    <xf numFmtId="0" fontId="24" fillId="8" borderId="47" xfId="1" applyFont="1" applyFill="1" applyBorder="1" applyAlignment="1" applyProtection="1">
      <alignment horizontal="left" vertical="center" indent="1"/>
      <protection locked="0"/>
    </xf>
    <xf numFmtId="0" fontId="24" fillId="8" borderId="91" xfId="1" applyFont="1" applyFill="1" applyBorder="1" applyAlignment="1" applyProtection="1">
      <alignment horizontal="left" vertical="center" indent="1"/>
      <protection locked="0"/>
    </xf>
    <xf numFmtId="0" fontId="24" fillId="8" borderId="17" xfId="1" applyFont="1" applyFill="1" applyBorder="1" applyAlignment="1" applyProtection="1">
      <alignment horizontal="left" vertical="center" indent="1"/>
      <protection locked="0"/>
    </xf>
    <xf numFmtId="0" fontId="24" fillId="8" borderId="9" xfId="1" applyFont="1" applyFill="1" applyBorder="1" applyAlignment="1" applyProtection="1">
      <alignment horizontal="left" vertical="center" indent="1"/>
      <protection locked="0"/>
    </xf>
    <xf numFmtId="3" fontId="24" fillId="8" borderId="9" xfId="1" applyNumberFormat="1" applyFont="1" applyFill="1" applyBorder="1" applyAlignment="1" applyProtection="1">
      <alignment horizontal="right" vertical="center" wrapText="1" indent="1"/>
      <protection hidden="1"/>
    </xf>
    <xf numFmtId="3" fontId="24" fillId="8" borderId="31" xfId="1" applyNumberFormat="1" applyFont="1" applyFill="1" applyBorder="1" applyAlignment="1" applyProtection="1">
      <alignment horizontal="right" vertical="center" wrapText="1" indent="1"/>
      <protection hidden="1"/>
    </xf>
    <xf numFmtId="3" fontId="24" fillId="0" borderId="9" xfId="1" applyNumberFormat="1" applyFont="1" applyBorder="1" applyAlignment="1" applyProtection="1">
      <alignment horizontal="right" vertical="center" indent="1"/>
      <protection locked="0"/>
    </xf>
    <xf numFmtId="3" fontId="24" fillId="0" borderId="47" xfId="1" applyNumberFormat="1" applyFont="1" applyBorder="1" applyAlignment="1" applyProtection="1">
      <alignment horizontal="right" vertical="center" indent="1"/>
      <protection locked="0"/>
    </xf>
    <xf numFmtId="0" fontId="11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3" fontId="24" fillId="8" borderId="9" xfId="1" applyNumberFormat="1" applyFont="1" applyFill="1" applyBorder="1" applyAlignment="1" applyProtection="1">
      <alignment horizontal="right" vertical="center" indent="1"/>
      <protection locked="0"/>
    </xf>
    <xf numFmtId="3" fontId="24" fillId="8" borderId="47" xfId="1" applyNumberFormat="1" applyFont="1" applyFill="1" applyBorder="1" applyAlignment="1" applyProtection="1">
      <alignment horizontal="right" vertical="center" indent="1"/>
      <protection locked="0"/>
    </xf>
    <xf numFmtId="3" fontId="24" fillId="8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24" fillId="8" borderId="47" xfId="1" applyNumberFormat="1" applyFont="1" applyFill="1" applyBorder="1" applyAlignment="1" applyProtection="1">
      <alignment horizontal="right" vertical="center" wrapText="1" indent="1"/>
      <protection locked="0"/>
    </xf>
    <xf numFmtId="3" fontId="24" fillId="8" borderId="91" xfId="1" applyNumberFormat="1" applyFont="1" applyFill="1" applyBorder="1" applyAlignment="1" applyProtection="1">
      <alignment horizontal="right" vertical="center" indent="1"/>
      <protection locked="0"/>
    </xf>
    <xf numFmtId="3" fontId="24" fillId="8" borderId="17" xfId="1" applyNumberFormat="1" applyFont="1" applyFill="1" applyBorder="1" applyAlignment="1" applyProtection="1">
      <alignment horizontal="right" vertical="center" indent="1"/>
      <protection locked="0"/>
    </xf>
    <xf numFmtId="3" fontId="24" fillId="8" borderId="91" xfId="1" applyNumberFormat="1" applyFont="1" applyFill="1" applyBorder="1" applyAlignment="1" applyProtection="1">
      <alignment horizontal="right" vertical="center" wrapText="1" indent="1"/>
      <protection hidden="1"/>
    </xf>
    <xf numFmtId="3" fontId="24" fillId="8" borderId="93" xfId="1" applyNumberFormat="1" applyFont="1" applyFill="1" applyBorder="1" applyAlignment="1" applyProtection="1">
      <alignment horizontal="right" vertical="center" wrapText="1" indent="1"/>
      <protection hidden="1"/>
    </xf>
    <xf numFmtId="3" fontId="24" fillId="8" borderId="69" xfId="1" applyNumberFormat="1" applyFont="1" applyFill="1" applyBorder="1" applyAlignment="1" applyProtection="1">
      <alignment horizontal="right" vertical="center" wrapText="1" indent="1"/>
      <protection locked="0"/>
    </xf>
    <xf numFmtId="3" fontId="24" fillId="8" borderId="5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24" fillId="0" borderId="67" xfId="1" applyFont="1" applyBorder="1" applyAlignment="1" applyProtection="1">
      <alignment horizontal="center" vertical="center" wrapText="1"/>
      <protection locked="0"/>
    </xf>
    <xf numFmtId="0" fontId="24" fillId="0" borderId="44" xfId="1" applyFont="1" applyBorder="1" applyAlignment="1" applyProtection="1">
      <alignment horizontal="center" vertical="center" wrapText="1"/>
      <protection locked="0"/>
    </xf>
    <xf numFmtId="0" fontId="24" fillId="0" borderId="39" xfId="1" applyFont="1" applyBorder="1" applyAlignment="1" applyProtection="1">
      <alignment horizontal="center" vertical="center" wrapText="1"/>
      <protection locked="0"/>
    </xf>
    <xf numFmtId="0" fontId="24" fillId="0" borderId="20" xfId="1" applyFont="1" applyBorder="1" applyAlignment="1" applyProtection="1">
      <alignment horizontal="center" vertical="center" wrapText="1"/>
      <protection locked="0"/>
    </xf>
    <xf numFmtId="0" fontId="24" fillId="0" borderId="9" xfId="1" applyFont="1" applyBorder="1" applyAlignment="1" applyProtection="1">
      <alignment horizontal="left" vertical="center"/>
      <protection locked="0"/>
    </xf>
    <xf numFmtId="0" fontId="24" fillId="0" borderId="31" xfId="1" applyFont="1" applyBorder="1" applyAlignment="1" applyProtection="1">
      <alignment horizontal="left" vertical="center"/>
      <protection locked="0"/>
    </xf>
    <xf numFmtId="0" fontId="24" fillId="0" borderId="9" xfId="1" applyFont="1" applyBorder="1" applyAlignment="1" applyProtection="1">
      <alignment horizontal="left" vertical="center" wrapText="1"/>
      <protection locked="0"/>
    </xf>
    <xf numFmtId="0" fontId="24" fillId="0" borderId="31" xfId="1" applyFont="1" applyBorder="1" applyAlignment="1" applyProtection="1">
      <alignment horizontal="left" vertical="center" wrapText="1"/>
      <protection locked="0"/>
    </xf>
    <xf numFmtId="0" fontId="24" fillId="0" borderId="62" xfId="1" applyFont="1" applyFill="1" applyBorder="1" applyAlignment="1" applyProtection="1">
      <alignment horizontal="center" vertical="center" wrapText="1"/>
      <protection locked="0"/>
    </xf>
    <xf numFmtId="0" fontId="24" fillId="0" borderId="47" xfId="1" applyFont="1" applyFill="1" applyBorder="1" applyAlignment="1" applyProtection="1">
      <alignment horizontal="center" vertical="center" wrapText="1"/>
      <protection locked="0"/>
    </xf>
    <xf numFmtId="0" fontId="25" fillId="0" borderId="92" xfId="1" applyFont="1" applyBorder="1" applyAlignment="1" applyProtection="1">
      <alignment horizontal="center" vertical="center"/>
      <protection locked="0"/>
    </xf>
    <xf numFmtId="0" fontId="24" fillId="0" borderId="23" xfId="1" applyFont="1" applyBorder="1" applyAlignment="1">
      <alignment horizontal="left" vertical="center" wrapText="1"/>
    </xf>
    <xf numFmtId="0" fontId="24" fillId="0" borderId="123" xfId="1" applyFont="1" applyBorder="1" applyAlignment="1">
      <alignment horizontal="left" vertical="center" wrapText="1"/>
    </xf>
    <xf numFmtId="0" fontId="24" fillId="0" borderId="67" xfId="1" applyFont="1" applyBorder="1" applyAlignment="1">
      <alignment horizontal="center" vertical="center" wrapText="1"/>
    </xf>
    <xf numFmtId="0" fontId="24" fillId="0" borderId="95" xfId="1" applyFont="1" applyBorder="1" applyAlignment="1">
      <alignment horizontal="center" vertical="center" wrapText="1"/>
    </xf>
    <xf numFmtId="0" fontId="24" fillId="0" borderId="27" xfId="1" applyFont="1" applyBorder="1" applyAlignment="1">
      <alignment horizontal="center" vertical="center" wrapText="1"/>
    </xf>
    <xf numFmtId="0" fontId="24" fillId="0" borderId="70" xfId="1" applyFont="1" applyBorder="1" applyAlignment="1" applyProtection="1">
      <alignment horizontal="center" vertical="center"/>
      <protection locked="0"/>
    </xf>
    <xf numFmtId="0" fontId="25" fillId="0" borderId="1" xfId="1" applyFont="1" applyFill="1" applyBorder="1" applyAlignment="1" applyProtection="1">
      <alignment horizontal="center" vertical="center"/>
      <protection locked="0"/>
    </xf>
    <xf numFmtId="0" fontId="25" fillId="0" borderId="2" xfId="1" applyFont="1" applyFill="1" applyBorder="1" applyAlignment="1" applyProtection="1">
      <alignment horizontal="center" vertical="center"/>
      <protection locked="0"/>
    </xf>
    <xf numFmtId="0" fontId="25" fillId="0" borderId="3" xfId="1" applyFont="1" applyFill="1" applyBorder="1" applyAlignment="1" applyProtection="1">
      <alignment horizontal="center" vertical="center"/>
      <protection locked="0"/>
    </xf>
    <xf numFmtId="0" fontId="32" fillId="0" borderId="0" xfId="1" applyFont="1" applyAlignment="1" applyProtection="1">
      <alignment horizontal="left" vertical="center" wrapText="1"/>
      <protection locked="0"/>
    </xf>
    <xf numFmtId="0" fontId="24" fillId="0" borderId="9" xfId="1" applyFont="1" applyFill="1" applyBorder="1" applyAlignment="1" applyProtection="1">
      <alignment horizontal="center" vertical="center" wrapText="1"/>
      <protection locked="0"/>
    </xf>
    <xf numFmtId="0" fontId="24" fillId="0" borderId="31" xfId="1" applyFont="1" applyFill="1" applyBorder="1" applyAlignment="1" applyProtection="1">
      <alignment horizontal="center" vertical="center" wrapText="1"/>
      <protection locked="0"/>
    </xf>
    <xf numFmtId="0" fontId="24" fillId="0" borderId="27" xfId="1" applyFont="1" applyFill="1" applyBorder="1" applyAlignment="1">
      <alignment horizontal="center" vertical="center" wrapText="1"/>
    </xf>
    <xf numFmtId="0" fontId="24" fillId="0" borderId="18" xfId="1" applyFont="1" applyFill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left" vertical="center" wrapText="1"/>
    </xf>
    <xf numFmtId="0" fontId="24" fillId="0" borderId="145" xfId="1" applyFont="1" applyFill="1" applyBorder="1" applyAlignment="1">
      <alignment horizontal="left" vertical="center" wrapText="1"/>
    </xf>
    <xf numFmtId="0" fontId="24" fillId="0" borderId="147" xfId="1" applyFont="1" applyFill="1" applyBorder="1" applyAlignment="1">
      <alignment horizontal="left" vertical="center" wrapText="1"/>
    </xf>
    <xf numFmtId="0" fontId="24" fillId="0" borderId="72" xfId="1" applyFont="1" applyFill="1" applyBorder="1" applyAlignment="1" applyProtection="1">
      <alignment horizontal="center" vertical="center" wrapText="1"/>
      <protection locked="0"/>
    </xf>
    <xf numFmtId="0" fontId="24" fillId="0" borderId="108" xfId="1" applyFont="1" applyFill="1" applyBorder="1" applyAlignment="1" applyProtection="1">
      <alignment horizontal="center" vertical="center" wrapText="1"/>
      <protection locked="0"/>
    </xf>
    <xf numFmtId="0" fontId="24" fillId="0" borderId="107" xfId="1" applyFont="1" applyFill="1" applyBorder="1" applyAlignment="1" applyProtection="1">
      <alignment horizontal="center" vertical="center" wrapText="1"/>
      <protection locked="0"/>
    </xf>
    <xf numFmtId="0" fontId="24" fillId="0" borderId="28" xfId="1" applyFont="1" applyFill="1" applyBorder="1" applyAlignment="1" applyProtection="1">
      <alignment horizontal="center" vertical="center" wrapText="1"/>
      <protection locked="0"/>
    </xf>
    <xf numFmtId="0" fontId="24" fillId="0" borderId="37" xfId="1" applyFont="1" applyBorder="1" applyAlignment="1" applyProtection="1">
      <alignment horizontal="center" vertical="center" wrapText="1"/>
      <protection locked="0"/>
    </xf>
    <xf numFmtId="0" fontId="24" fillId="0" borderId="29" xfId="1" applyFont="1" applyBorder="1" applyAlignment="1" applyProtection="1">
      <alignment horizontal="center" vertical="center" wrapText="1"/>
      <protection locked="0"/>
    </xf>
    <xf numFmtId="0" fontId="24" fillId="0" borderId="70" xfId="1" applyFont="1" applyFill="1" applyBorder="1" applyAlignment="1" applyProtection="1">
      <alignment horizontal="center" vertical="center" wrapText="1"/>
      <protection locked="0"/>
    </xf>
    <xf numFmtId="0" fontId="24" fillId="0" borderId="74" xfId="1" applyFont="1" applyFill="1" applyBorder="1" applyAlignment="1" applyProtection="1">
      <alignment horizontal="center" vertical="center" wrapText="1"/>
      <protection locked="0"/>
    </xf>
    <xf numFmtId="0" fontId="24" fillId="0" borderId="73" xfId="1" applyFont="1" applyFill="1" applyBorder="1" applyAlignment="1" applyProtection="1">
      <alignment horizontal="center" vertical="center" wrapText="1"/>
      <protection locked="0"/>
    </xf>
    <xf numFmtId="0" fontId="25" fillId="0" borderId="67" xfId="1" applyFont="1" applyFill="1" applyBorder="1" applyAlignment="1" applyProtection="1">
      <alignment horizontal="center" vertical="center" wrapText="1"/>
      <protection locked="0"/>
    </xf>
    <xf numFmtId="0" fontId="25" fillId="0" borderId="39" xfId="1" applyFont="1" applyFill="1" applyBorder="1" applyAlignment="1" applyProtection="1">
      <alignment horizontal="center" vertical="center" wrapText="1"/>
      <protection locked="0"/>
    </xf>
    <xf numFmtId="0" fontId="25" fillId="0" borderId="87" xfId="1" applyFont="1" applyFill="1" applyBorder="1" applyAlignment="1" applyProtection="1">
      <alignment horizontal="center" vertical="center" wrapText="1"/>
      <protection locked="0"/>
    </xf>
    <xf numFmtId="0" fontId="24" fillId="0" borderId="72" xfId="1" applyFont="1" applyFill="1" applyBorder="1" applyAlignment="1" applyProtection="1">
      <alignment horizontal="center" vertical="center"/>
      <protection locked="0"/>
    </xf>
    <xf numFmtId="0" fontId="24" fillId="0" borderId="6" xfId="1" applyFont="1" applyFill="1" applyBorder="1" applyAlignment="1" applyProtection="1">
      <alignment horizontal="center" vertical="center"/>
      <protection locked="0"/>
    </xf>
    <xf numFmtId="0" fontId="24" fillId="0" borderId="108" xfId="1" applyFont="1" applyFill="1" applyBorder="1" applyAlignment="1" applyProtection="1">
      <alignment horizontal="center" vertical="center"/>
      <protection locked="0"/>
    </xf>
    <xf numFmtId="0" fontId="24" fillId="0" borderId="61" xfId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 applyProtection="1">
      <alignment horizontal="center" vertical="center"/>
      <protection locked="0"/>
    </xf>
    <xf numFmtId="0" fontId="24" fillId="0" borderId="57" xfId="1" applyFont="1" applyFill="1" applyBorder="1" applyAlignment="1" applyProtection="1">
      <alignment horizontal="center" vertical="center"/>
      <protection locked="0"/>
    </xf>
    <xf numFmtId="0" fontId="24" fillId="0" borderId="71" xfId="1" applyFont="1" applyFill="1" applyBorder="1" applyAlignment="1" applyProtection="1">
      <alignment horizontal="center" vertical="center"/>
      <protection locked="0"/>
    </xf>
    <xf numFmtId="0" fontId="24" fillId="0" borderId="92" xfId="1" applyFont="1" applyFill="1" applyBorder="1" applyAlignment="1" applyProtection="1">
      <alignment horizontal="center" vertical="center"/>
      <protection locked="0"/>
    </xf>
    <xf numFmtId="0" fontId="24" fillId="0" borderId="52" xfId="1" applyFont="1" applyFill="1" applyBorder="1" applyAlignment="1" applyProtection="1">
      <alignment horizontal="center" vertical="center"/>
      <protection locked="0"/>
    </xf>
    <xf numFmtId="0" fontId="24" fillId="0" borderId="124" xfId="1" applyFont="1" applyFill="1" applyBorder="1" applyAlignment="1" applyProtection="1">
      <alignment horizontal="center" vertical="center" wrapText="1"/>
      <protection locked="0"/>
    </xf>
    <xf numFmtId="0" fontId="24" fillId="0" borderId="125" xfId="1" applyFont="1" applyFill="1" applyBorder="1" applyAlignment="1" applyProtection="1">
      <alignment horizontal="center" vertical="center" wrapText="1"/>
      <protection locked="0"/>
    </xf>
    <xf numFmtId="0" fontId="24" fillId="0" borderId="15" xfId="1" applyFont="1" applyFill="1" applyBorder="1" applyAlignment="1" applyProtection="1">
      <alignment horizontal="center" vertical="center" wrapText="1"/>
      <protection locked="0"/>
    </xf>
    <xf numFmtId="0" fontId="25" fillId="0" borderId="6" xfId="1" applyFont="1" applyBorder="1" applyAlignment="1" applyProtection="1">
      <alignment horizontal="center" vertical="center" wrapText="1"/>
      <protection locked="0"/>
    </xf>
    <xf numFmtId="0" fontId="25" fillId="0" borderId="0" xfId="1" applyFont="1" applyAlignment="1" applyProtection="1">
      <alignment horizontal="center" vertical="center" wrapText="1"/>
      <protection locked="0"/>
    </xf>
    <xf numFmtId="0" fontId="25" fillId="0" borderId="92" xfId="1" applyFont="1" applyBorder="1" applyAlignment="1" applyProtection="1">
      <alignment horizontal="center" vertical="center" wrapText="1"/>
      <protection locked="0"/>
    </xf>
    <xf numFmtId="0" fontId="25" fillId="0" borderId="34" xfId="1" applyFont="1" applyBorder="1" applyAlignment="1" applyProtection="1">
      <alignment horizontal="center" vertical="center" wrapText="1"/>
      <protection locked="0"/>
    </xf>
    <xf numFmtId="0" fontId="25" fillId="0" borderId="5" xfId="1" applyFont="1" applyBorder="1" applyAlignment="1" applyProtection="1">
      <alignment horizontal="center" vertical="center" wrapText="1"/>
      <protection locked="0"/>
    </xf>
    <xf numFmtId="0" fontId="25" fillId="0" borderId="16" xfId="1" applyFont="1" applyBorder="1" applyAlignment="1" applyProtection="1">
      <alignment horizontal="center" vertical="center" wrapText="1"/>
      <protection locked="0"/>
    </xf>
    <xf numFmtId="0" fontId="34" fillId="0" borderId="29" xfId="1" applyFont="1" applyFill="1" applyBorder="1" applyAlignment="1" applyProtection="1">
      <alignment horizontal="left" vertical="center"/>
      <protection locked="0"/>
    </xf>
    <xf numFmtId="0" fontId="34" fillId="0" borderId="30" xfId="1" applyFont="1" applyFill="1" applyBorder="1" applyAlignment="1" applyProtection="1">
      <alignment horizontal="left" vertical="center"/>
      <protection locked="0"/>
    </xf>
    <xf numFmtId="0" fontId="24" fillId="0" borderId="70" xfId="1" applyFont="1" applyBorder="1" applyAlignment="1" applyProtection="1">
      <alignment horizontal="center" vertical="center" wrapText="1"/>
      <protection locked="0"/>
    </xf>
    <xf numFmtId="0" fontId="24" fillId="0" borderId="74" xfId="1" applyFont="1" applyBorder="1" applyAlignment="1" applyProtection="1">
      <alignment horizontal="center" vertical="center" wrapText="1"/>
      <protection locked="0"/>
    </xf>
    <xf numFmtId="0" fontId="24" fillId="0" borderId="73" xfId="1" applyFont="1" applyBorder="1" applyAlignment="1" applyProtection="1">
      <alignment horizontal="center" vertical="center" wrapText="1"/>
      <protection locked="0"/>
    </xf>
    <xf numFmtId="0" fontId="34" fillId="0" borderId="32" xfId="1" applyFont="1" applyFill="1" applyBorder="1" applyAlignment="1" applyProtection="1">
      <alignment horizontal="left" vertical="center"/>
      <protection locked="0"/>
    </xf>
    <xf numFmtId="0" fontId="34" fillId="0" borderId="54" xfId="1" applyFont="1" applyFill="1" applyBorder="1" applyAlignment="1" applyProtection="1">
      <alignment horizontal="left" vertical="center"/>
      <protection locked="0"/>
    </xf>
    <xf numFmtId="0" fontId="24" fillId="0" borderId="42" xfId="1" applyFont="1" applyFill="1" applyBorder="1" applyAlignment="1" applyProtection="1">
      <alignment horizontal="center" vertical="center" wrapText="1"/>
      <protection locked="0"/>
    </xf>
    <xf numFmtId="0" fontId="24" fillId="0" borderId="59" xfId="1" applyFont="1" applyFill="1" applyBorder="1" applyAlignment="1" applyProtection="1">
      <alignment horizontal="center" vertical="center" wrapText="1"/>
      <protection locked="0"/>
    </xf>
    <xf numFmtId="0" fontId="24" fillId="0" borderId="18" xfId="1" applyFont="1" applyFill="1" applyBorder="1" applyAlignment="1" applyProtection="1">
      <alignment horizontal="center" vertical="center" wrapText="1"/>
      <protection locked="0"/>
    </xf>
    <xf numFmtId="0" fontId="24" fillId="0" borderId="54" xfId="1" applyFont="1" applyFill="1" applyBorder="1" applyAlignment="1" applyProtection="1">
      <alignment horizontal="center" vertical="center" wrapText="1"/>
      <protection locked="0"/>
    </xf>
    <xf numFmtId="0" fontId="34" fillId="0" borderId="9" xfId="1" applyFont="1" applyFill="1" applyBorder="1" applyAlignment="1" applyProtection="1">
      <alignment horizontal="left" vertical="center"/>
      <protection locked="0"/>
    </xf>
    <xf numFmtId="0" fontId="34" fillId="0" borderId="31" xfId="1" applyFont="1" applyFill="1" applyBorder="1" applyAlignment="1" applyProtection="1">
      <alignment horizontal="left" vertical="center"/>
      <protection locked="0"/>
    </xf>
    <xf numFmtId="0" fontId="24" fillId="0" borderId="18" xfId="1" applyFont="1" applyFill="1" applyBorder="1" applyAlignment="1">
      <alignment horizontal="left" vertical="center" wrapText="1"/>
    </xf>
    <xf numFmtId="0" fontId="24" fillId="0" borderId="32" xfId="1" applyFont="1" applyFill="1" applyBorder="1" applyAlignment="1">
      <alignment horizontal="left" vertical="center" wrapText="1"/>
    </xf>
    <xf numFmtId="0" fontId="24" fillId="0" borderId="54" xfId="1" applyFont="1" applyFill="1" applyBorder="1" applyAlignment="1">
      <alignment horizontal="left" vertical="center" wrapText="1"/>
    </xf>
    <xf numFmtId="0" fontId="24" fillId="0" borderId="58" xfId="1" applyFont="1" applyBorder="1" applyAlignment="1" applyProtection="1">
      <alignment horizontal="center" vertical="center"/>
      <protection locked="0"/>
    </xf>
    <xf numFmtId="0" fontId="24" fillId="5" borderId="62" xfId="1" applyFont="1" applyFill="1" applyBorder="1" applyAlignment="1" applyProtection="1">
      <alignment horizontal="left" vertical="center" wrapText="1" indent="1" readingOrder="1"/>
      <protection locked="0"/>
    </xf>
    <xf numFmtId="0" fontId="24" fillId="5" borderId="31" xfId="1" applyFont="1" applyFill="1" applyBorder="1" applyAlignment="1" applyProtection="1">
      <alignment horizontal="left" vertical="center" wrapText="1" indent="1" readingOrder="1"/>
      <protection locked="0"/>
    </xf>
    <xf numFmtId="0" fontId="24" fillId="0" borderId="145" xfId="1" applyFont="1" applyBorder="1" applyAlignment="1" applyProtection="1">
      <alignment horizontal="center" vertical="center"/>
      <protection locked="0"/>
    </xf>
    <xf numFmtId="0" fontId="24" fillId="0" borderId="29" xfId="1" applyFont="1" applyBorder="1" applyAlignment="1" applyProtection="1">
      <alignment horizontal="center" vertical="center"/>
      <protection locked="0"/>
    </xf>
    <xf numFmtId="0" fontId="24" fillId="5" borderId="126" xfId="1" applyFont="1" applyFill="1" applyBorder="1" applyAlignment="1" applyProtection="1">
      <alignment horizontal="left" vertical="center" wrapText="1" indent="1" readingOrder="1"/>
      <protection locked="0"/>
    </xf>
    <xf numFmtId="0" fontId="24" fillId="5" borderId="127" xfId="1" applyFont="1" applyFill="1" applyBorder="1" applyAlignment="1" applyProtection="1">
      <alignment horizontal="left" vertical="center" wrapText="1" indent="1" readingOrder="1"/>
      <protection locked="0"/>
    </xf>
    <xf numFmtId="0" fontId="24" fillId="0" borderId="69" xfId="1" applyFont="1" applyBorder="1" applyAlignment="1" applyProtection="1">
      <alignment horizontal="center" vertical="center" wrapText="1"/>
      <protection locked="0"/>
    </xf>
    <xf numFmtId="0" fontId="35" fillId="0" borderId="72" xfId="1" applyFont="1" applyBorder="1" applyAlignment="1" applyProtection="1">
      <alignment horizontal="center" vertical="center"/>
      <protection locked="0"/>
    </xf>
    <xf numFmtId="0" fontId="35" fillId="0" borderId="40" xfId="1" applyFont="1" applyBorder="1" applyAlignment="1" applyProtection="1">
      <alignment horizontal="center" vertical="center"/>
      <protection locked="0"/>
    </xf>
    <xf numFmtId="0" fontId="35" fillId="0" borderId="61" xfId="1" applyFont="1" applyBorder="1" applyAlignment="1" applyProtection="1">
      <alignment horizontal="center" vertical="center"/>
      <protection locked="0"/>
    </xf>
    <xf numFmtId="0" fontId="35" fillId="0" borderId="66" xfId="1" applyFont="1" applyBorder="1" applyAlignment="1" applyProtection="1">
      <alignment horizontal="center" vertical="center"/>
      <protection locked="0"/>
    </xf>
    <xf numFmtId="0" fontId="35" fillId="0" borderId="71" xfId="1" applyFont="1" applyBorder="1" applyAlignment="1" applyProtection="1">
      <alignment horizontal="center" vertical="center"/>
      <protection locked="0"/>
    </xf>
    <xf numFmtId="0" fontId="35" fillId="0" borderId="86" xfId="1" applyFont="1" applyBorder="1" applyAlignment="1" applyProtection="1">
      <alignment horizontal="center" vertical="center"/>
      <protection locked="0"/>
    </xf>
    <xf numFmtId="0" fontId="24" fillId="0" borderId="57" xfId="1" applyFont="1" applyBorder="1" applyAlignment="1" applyProtection="1">
      <alignment horizontal="center" vertical="center" wrapText="1"/>
      <protection locked="0"/>
    </xf>
    <xf numFmtId="0" fontId="24" fillId="0" borderId="28" xfId="1" applyFont="1" applyBorder="1" applyAlignment="1" applyProtection="1">
      <alignment horizontal="center" vertical="center" wrapText="1"/>
      <protection locked="0"/>
    </xf>
    <xf numFmtId="2" fontId="24" fillId="0" borderId="145" xfId="1" applyNumberFormat="1" applyFont="1" applyBorder="1" applyAlignment="1" applyProtection="1">
      <alignment horizontal="center" vertical="center" wrapText="1"/>
      <protection locked="0"/>
    </xf>
    <xf numFmtId="2" fontId="24" fillId="0" borderId="29" xfId="1" applyNumberFormat="1" applyFont="1" applyBorder="1" applyAlignment="1" applyProtection="1">
      <alignment horizontal="center" vertical="center" wrapText="1"/>
      <protection locked="0"/>
    </xf>
    <xf numFmtId="0" fontId="24" fillId="0" borderId="124" xfId="1" applyFont="1" applyBorder="1" applyAlignment="1" applyProtection="1">
      <alignment horizontal="center" vertical="center"/>
      <protection locked="0"/>
    </xf>
    <xf numFmtId="0" fontId="24" fillId="0" borderId="125" xfId="1" applyFont="1" applyBorder="1" applyAlignment="1" applyProtection="1">
      <alignment horizontal="center" vertical="center"/>
      <protection locked="0"/>
    </xf>
    <xf numFmtId="0" fontId="24" fillId="0" borderId="15" xfId="1" applyFont="1" applyBorder="1" applyAlignment="1" applyProtection="1">
      <alignment horizontal="center" vertical="center"/>
      <protection locked="0"/>
    </xf>
    <xf numFmtId="0" fontId="24" fillId="5" borderId="99" xfId="1" applyFont="1" applyFill="1" applyBorder="1" applyAlignment="1" applyProtection="1">
      <alignment horizontal="left" vertical="center" wrapText="1" indent="1" readingOrder="1"/>
      <protection locked="0"/>
    </xf>
    <xf numFmtId="0" fontId="24" fillId="5" borderId="151" xfId="1" applyFont="1" applyFill="1" applyBorder="1" applyAlignment="1" applyProtection="1">
      <alignment horizontal="left" vertical="center" wrapText="1" indent="1" readingOrder="1"/>
      <protection locked="0"/>
    </xf>
    <xf numFmtId="0" fontId="5" fillId="0" borderId="67" xfId="1" applyFont="1" applyBorder="1" applyAlignment="1">
      <alignment horizontal="center" vertical="center"/>
    </xf>
    <xf numFmtId="0" fontId="5" fillId="0" borderId="9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95" xfId="1" applyFont="1" applyBorder="1" applyAlignment="1" applyProtection="1">
      <alignment horizontal="center" vertical="center" wrapText="1"/>
      <protection locked="0"/>
    </xf>
    <xf numFmtId="0" fontId="5" fillId="0" borderId="27" xfId="1" applyFont="1" applyBorder="1" applyAlignment="1" applyProtection="1">
      <alignment horizontal="center" vertical="center" wrapText="1"/>
      <protection locked="0"/>
    </xf>
    <xf numFmtId="0" fontId="5" fillId="0" borderId="70" xfId="1" applyFont="1" applyBorder="1" applyAlignment="1" applyProtection="1">
      <alignment horizontal="center" vertical="center" wrapText="1"/>
      <protection locked="0"/>
    </xf>
    <xf numFmtId="0" fontId="5" fillId="0" borderId="73" xfId="1" applyFont="1" applyBorder="1" applyAlignment="1" applyProtection="1">
      <alignment horizontal="center" vertical="center" wrapText="1"/>
      <protection locked="0"/>
    </xf>
    <xf numFmtId="0" fontId="5" fillId="0" borderId="57" xfId="1" applyFont="1" applyBorder="1" applyAlignment="1" applyProtection="1">
      <alignment horizontal="center" vertical="center" wrapText="1"/>
      <protection locked="0"/>
    </xf>
    <xf numFmtId="0" fontId="5" fillId="0" borderId="28" xfId="1" applyFont="1" applyBorder="1" applyAlignment="1" applyProtection="1">
      <alignment horizontal="center" vertical="center" wrapText="1"/>
      <protection locked="0"/>
    </xf>
    <xf numFmtId="0" fontId="5" fillId="0" borderId="87" xfId="1" applyFont="1" applyBorder="1" applyAlignment="1" applyProtection="1">
      <alignment horizontal="center" vertical="center" wrapText="1"/>
      <protection locked="0"/>
    </xf>
    <xf numFmtId="0" fontId="5" fillId="0" borderId="77" xfId="1" applyFont="1" applyBorder="1" applyAlignment="1" applyProtection="1">
      <alignment horizontal="center" vertical="center" wrapText="1"/>
      <protection locked="0"/>
    </xf>
    <xf numFmtId="0" fontId="5" fillId="0" borderId="30" xfId="1" applyFont="1" applyBorder="1" applyAlignment="1" applyProtection="1">
      <alignment horizontal="center" vertical="center" wrapText="1"/>
      <protection locked="0"/>
    </xf>
    <xf numFmtId="0" fontId="5" fillId="0" borderId="74" xfId="1" applyFont="1" applyBorder="1" applyAlignment="1" applyProtection="1">
      <alignment horizontal="center" vertical="center"/>
      <protection locked="0"/>
    </xf>
    <xf numFmtId="0" fontId="5" fillId="0" borderId="73" xfId="1" applyFont="1" applyBorder="1" applyAlignment="1" applyProtection="1">
      <alignment horizontal="center" vertical="center"/>
      <protection locked="0"/>
    </xf>
    <xf numFmtId="0" fontId="5" fillId="0" borderId="62" xfId="1" applyFont="1" applyBorder="1" applyAlignment="1" applyProtection="1">
      <alignment horizontal="center" vertical="center" wrapText="1"/>
      <protection locked="0"/>
    </xf>
    <xf numFmtId="0" fontId="5" fillId="0" borderId="23" xfId="1" applyFont="1" applyBorder="1" applyAlignment="1" applyProtection="1">
      <alignment horizontal="center" vertical="center" wrapText="1"/>
      <protection locked="0"/>
    </xf>
    <xf numFmtId="0" fontId="5" fillId="0" borderId="47" xfId="1" applyFont="1" applyBorder="1" applyAlignment="1" applyProtection="1">
      <alignment horizontal="center" vertical="center" wrapText="1"/>
      <protection locked="0"/>
    </xf>
    <xf numFmtId="0" fontId="24" fillId="0" borderId="0" xfId="1" applyFont="1" applyAlignment="1">
      <alignment horizontal="left" vertical="center" wrapText="1"/>
    </xf>
    <xf numFmtId="0" fontId="24" fillId="0" borderId="87" xfId="1" applyFont="1" applyBorder="1" applyAlignment="1" applyProtection="1">
      <alignment horizontal="center" vertical="center" wrapText="1"/>
      <protection locked="0"/>
    </xf>
    <xf numFmtId="0" fontId="24" fillId="0" borderId="77" xfId="1" applyFont="1" applyBorder="1" applyAlignment="1" applyProtection="1">
      <alignment horizontal="center" vertical="center" wrapText="1"/>
      <protection locked="0"/>
    </xf>
    <xf numFmtId="0" fontId="24" fillId="0" borderId="30" xfId="1" applyFont="1" applyBorder="1" applyAlignment="1" applyProtection="1">
      <alignment horizontal="center" vertical="center" wrapText="1"/>
      <protection locked="0"/>
    </xf>
    <xf numFmtId="0" fontId="24" fillId="0" borderId="62" xfId="1" applyFont="1" applyBorder="1" applyAlignment="1" applyProtection="1">
      <alignment horizontal="center" vertical="center" wrapText="1"/>
      <protection locked="0"/>
    </xf>
    <xf numFmtId="0" fontId="24" fillId="0" borderId="23" xfId="1" applyFont="1" applyBorder="1" applyAlignment="1" applyProtection="1">
      <alignment horizontal="center" vertical="center" wrapText="1"/>
      <protection locked="0"/>
    </xf>
    <xf numFmtId="0" fontId="24" fillId="0" borderId="32" xfId="1" applyFont="1" applyBorder="1" applyAlignment="1" applyProtection="1">
      <alignment horizontal="center" vertical="center"/>
      <protection locked="0"/>
    </xf>
    <xf numFmtId="0" fontId="25" fillId="0" borderId="43" xfId="1" applyFont="1" applyBorder="1" applyAlignment="1">
      <alignment horizontal="center" vertical="center" wrapText="1"/>
    </xf>
    <xf numFmtId="0" fontId="25" fillId="0" borderId="32" xfId="1" applyFont="1" applyBorder="1" applyAlignment="1">
      <alignment horizontal="center" vertical="center" wrapText="1"/>
    </xf>
    <xf numFmtId="0" fontId="25" fillId="0" borderId="145" xfId="1" applyFont="1" applyBorder="1" applyAlignment="1">
      <alignment horizontal="center" vertical="center" wrapText="1"/>
    </xf>
    <xf numFmtId="0" fontId="24" fillId="7" borderId="72" xfId="1" applyFont="1" applyFill="1" applyBorder="1" applyAlignment="1">
      <alignment horizontal="center" vertical="center" wrapText="1"/>
    </xf>
    <xf numFmtId="0" fontId="24" fillId="7" borderId="61" xfId="1" applyFont="1" applyFill="1" applyBorder="1" applyAlignment="1">
      <alignment horizontal="center" vertical="center" wrapText="1"/>
    </xf>
    <xf numFmtId="0" fontId="24" fillId="0" borderId="69" xfId="1" applyFont="1" applyBorder="1" applyAlignment="1">
      <alignment horizontal="center" vertical="center"/>
    </xf>
    <xf numFmtId="0" fontId="24" fillId="0" borderId="58" xfId="1" applyFont="1" applyBorder="1" applyAlignment="1">
      <alignment horizontal="center" vertical="center"/>
    </xf>
    <xf numFmtId="0" fontId="24" fillId="7" borderId="39" xfId="1" applyFont="1" applyFill="1" applyBorder="1" applyAlignment="1">
      <alignment horizontal="center" vertical="center" wrapText="1"/>
    </xf>
    <xf numFmtId="0" fontId="24" fillId="7" borderId="22" xfId="1" applyFont="1" applyFill="1" applyBorder="1" applyAlignment="1">
      <alignment horizontal="center" vertical="center" wrapText="1"/>
    </xf>
    <xf numFmtId="0" fontId="24" fillId="0" borderId="124" xfId="1" applyFont="1" applyBorder="1" applyAlignment="1" applyProtection="1">
      <alignment horizontal="center" vertical="center" wrapText="1"/>
      <protection locked="0"/>
    </xf>
    <xf numFmtId="0" fontId="24" fillId="0" borderId="125" xfId="1" applyFont="1" applyBorder="1" applyAlignment="1" applyProtection="1">
      <alignment horizontal="center" vertical="center" wrapText="1"/>
      <protection locked="0"/>
    </xf>
    <xf numFmtId="0" fontId="24" fillId="0" borderId="11" xfId="1" applyFont="1" applyBorder="1" applyAlignment="1" applyProtection="1">
      <alignment horizontal="center" vertical="center" wrapText="1"/>
      <protection locked="0"/>
    </xf>
    <xf numFmtId="0" fontId="24" fillId="0" borderId="42" xfId="1" applyFont="1" applyBorder="1" applyAlignment="1" applyProtection="1">
      <alignment horizontal="left" vertical="center" indent="1"/>
      <protection locked="0"/>
    </xf>
    <xf numFmtId="0" fontId="24" fillId="0" borderId="18" xfId="1" applyFont="1" applyBorder="1" applyAlignment="1" applyProtection="1">
      <alignment horizontal="left" vertical="center" indent="1"/>
      <protection locked="0"/>
    </xf>
    <xf numFmtId="0" fontId="24" fillId="0" borderId="4" xfId="1" applyFont="1" applyBorder="1" applyAlignment="1" applyProtection="1">
      <alignment horizontal="left" vertical="center" indent="1"/>
      <protection locked="0"/>
    </xf>
    <xf numFmtId="0" fontId="24" fillId="0" borderId="12" xfId="1" applyFont="1" applyBorder="1" applyAlignment="1" applyProtection="1">
      <alignment horizontal="left" vertical="center"/>
      <protection locked="0"/>
    </xf>
    <xf numFmtId="0" fontId="24" fillId="0" borderId="8" xfId="1" applyFont="1" applyBorder="1" applyAlignment="1" applyProtection="1">
      <alignment horizontal="left" vertical="center"/>
      <protection locked="0"/>
    </xf>
    <xf numFmtId="0" fontId="24" fillId="0" borderId="12" xfId="1" applyFont="1" applyBorder="1" applyAlignment="1" applyProtection="1">
      <alignment horizontal="left" vertical="center" indent="1"/>
      <protection locked="0"/>
    </xf>
    <xf numFmtId="0" fontId="24" fillId="0" borderId="8" xfId="1" applyFont="1" applyBorder="1" applyAlignment="1" applyProtection="1">
      <alignment horizontal="left" vertical="center" indent="1"/>
      <protection locked="0"/>
    </xf>
    <xf numFmtId="0" fontId="24" fillId="0" borderId="70" xfId="1" applyFont="1" applyBorder="1" applyAlignment="1" applyProtection="1">
      <alignment horizontal="left" vertical="center" indent="1"/>
      <protection locked="0"/>
    </xf>
    <xf numFmtId="0" fontId="24" fillId="0" borderId="62" xfId="1" applyFont="1" applyBorder="1" applyAlignment="1" applyProtection="1">
      <alignment horizontal="left" vertical="center" indent="1"/>
      <protection locked="0"/>
    </xf>
    <xf numFmtId="0" fontId="24" fillId="0" borderId="117" xfId="1" applyFont="1" applyBorder="1" applyAlignment="1" applyProtection="1">
      <alignment horizontal="left" vertical="center" indent="1"/>
      <protection locked="0"/>
    </xf>
    <xf numFmtId="0" fontId="24" fillId="0" borderId="125" xfId="1" applyFont="1" applyBorder="1" applyAlignment="1" applyProtection="1">
      <alignment horizontal="left" vertical="center" indent="1"/>
      <protection locked="0"/>
    </xf>
    <xf numFmtId="0" fontId="24" fillId="0" borderId="15" xfId="1" applyFont="1" applyBorder="1" applyAlignment="1" applyProtection="1">
      <alignment horizontal="left" vertical="center" indent="1"/>
      <protection locked="0"/>
    </xf>
    <xf numFmtId="0" fontId="24" fillId="0" borderId="33" xfId="1" applyFont="1" applyBorder="1" applyAlignment="1" applyProtection="1">
      <alignment horizontal="left" vertical="center" indent="1"/>
      <protection locked="0"/>
    </xf>
    <xf numFmtId="0" fontId="24" fillId="0" borderId="67" xfId="1" applyFont="1" applyBorder="1" applyAlignment="1" applyProtection="1">
      <alignment horizontal="left" vertical="center" indent="1"/>
      <protection locked="0"/>
    </xf>
    <xf numFmtId="0" fontId="24" fillId="0" borderId="95" xfId="1" applyFont="1" applyBorder="1" applyAlignment="1" applyProtection="1">
      <alignment horizontal="left" vertical="center" indent="1"/>
      <protection locked="0"/>
    </xf>
    <xf numFmtId="0" fontId="24" fillId="0" borderId="95" xfId="1" applyFont="1" applyBorder="1" applyAlignment="1">
      <alignment horizontal="left" vertical="center" indent="1"/>
    </xf>
    <xf numFmtId="0" fontId="24" fillId="0" borderId="44" xfId="1" applyFont="1" applyBorder="1" applyAlignment="1">
      <alignment horizontal="left" vertical="center" indent="1"/>
    </xf>
    <xf numFmtId="0" fontId="29" fillId="0" borderId="12" xfId="1" applyFont="1" applyBorder="1" applyAlignment="1" applyProtection="1">
      <alignment horizontal="left" vertical="center" wrapText="1" indent="1"/>
      <protection locked="0"/>
    </xf>
    <xf numFmtId="0" fontId="29" fillId="0" borderId="8" xfId="1" applyFont="1" applyBorder="1" applyAlignment="1" applyProtection="1">
      <alignment horizontal="left" vertical="center" wrapText="1" indent="1"/>
      <protection locked="0"/>
    </xf>
    <xf numFmtId="0" fontId="24" fillId="0" borderId="27" xfId="1" applyFont="1" applyBorder="1" applyAlignment="1" applyProtection="1">
      <alignment horizontal="left" vertical="center" indent="1"/>
      <protection locked="0"/>
    </xf>
    <xf numFmtId="0" fontId="24" fillId="0" borderId="44" xfId="1" applyFont="1" applyBorder="1" applyAlignment="1" applyProtection="1">
      <alignment horizontal="left" vertical="center" indent="1"/>
      <protection locked="0"/>
    </xf>
    <xf numFmtId="0" fontId="24" fillId="0" borderId="72" xfId="1" applyFont="1" applyBorder="1" applyAlignment="1" applyProtection="1">
      <alignment horizontal="left" vertical="center" indent="1"/>
      <protection locked="0"/>
    </xf>
    <xf numFmtId="0" fontId="24" fillId="0" borderId="61" xfId="1" applyFont="1" applyBorder="1" applyAlignment="1" applyProtection="1">
      <alignment horizontal="left" vertical="center" indent="1"/>
      <protection locked="0"/>
    </xf>
    <xf numFmtId="0" fontId="24" fillId="0" borderId="71" xfId="1" applyFont="1" applyBorder="1" applyAlignment="1" applyProtection="1">
      <alignment horizontal="left" vertical="center" indent="1"/>
      <protection locked="0"/>
    </xf>
    <xf numFmtId="0" fontId="28" fillId="16" borderId="0" xfId="1" applyFont="1" applyFill="1" applyAlignment="1" applyProtection="1">
      <alignment horizontal="center" vertical="center"/>
      <protection locked="0"/>
    </xf>
    <xf numFmtId="0" fontId="53" fillId="17" borderId="23" xfId="0" applyFont="1" applyFill="1" applyBorder="1" applyAlignment="1">
      <alignment horizontal="left" vertical="center"/>
    </xf>
    <xf numFmtId="0" fontId="23" fillId="17" borderId="129" xfId="1" applyFont="1" applyFill="1" applyBorder="1" applyAlignment="1" applyProtection="1">
      <alignment horizontal="left" vertical="center"/>
      <protection locked="0"/>
    </xf>
    <xf numFmtId="0" fontId="28" fillId="16" borderId="129" xfId="1" applyFont="1" applyFill="1" applyBorder="1" applyAlignment="1" applyProtection="1">
      <alignment horizontal="center" vertical="center"/>
      <protection locked="0"/>
    </xf>
    <xf numFmtId="0" fontId="28" fillId="16" borderId="131" xfId="1" applyFont="1" applyFill="1" applyBorder="1" applyAlignment="1" applyProtection="1">
      <alignment horizontal="center" vertical="center"/>
      <protection locked="0"/>
    </xf>
    <xf numFmtId="0" fontId="53" fillId="17" borderId="131" xfId="0" applyFont="1" applyFill="1" applyBorder="1" applyAlignment="1">
      <alignment horizontal="left" vertical="center"/>
    </xf>
    <xf numFmtId="0" fontId="23" fillId="17" borderId="131" xfId="1" applyFont="1" applyFill="1" applyBorder="1" applyAlignment="1" applyProtection="1">
      <alignment horizontal="left" vertical="center"/>
      <protection locked="0"/>
    </xf>
    <xf numFmtId="0" fontId="50" fillId="17" borderId="23" xfId="0" applyFont="1" applyFill="1" applyBorder="1" applyAlignment="1">
      <alignment horizontal="left" vertical="center" wrapText="1"/>
    </xf>
    <xf numFmtId="0" fontId="50" fillId="17" borderId="129" xfId="0" applyFont="1" applyFill="1" applyBorder="1" applyAlignment="1">
      <alignment horizontal="left" vertical="center" wrapText="1"/>
    </xf>
    <xf numFmtId="0" fontId="23" fillId="16" borderId="129" xfId="1" applyFont="1" applyFill="1" applyBorder="1" applyAlignment="1" applyProtection="1">
      <alignment horizontal="left" vertical="center"/>
      <protection locked="0"/>
    </xf>
    <xf numFmtId="0" fontId="23" fillId="16" borderId="23" xfId="1" applyFont="1" applyFill="1" applyBorder="1" applyAlignment="1" applyProtection="1">
      <alignment horizontal="left" vertical="center"/>
      <protection locked="0"/>
    </xf>
    <xf numFmtId="0" fontId="5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8" fillId="0" borderId="128" xfId="0" applyFont="1" applyBorder="1" applyAlignment="1">
      <alignment horizontal="left" vertical="center" indent="1"/>
    </xf>
    <xf numFmtId="0" fontId="28" fillId="0" borderId="0" xfId="0" applyFont="1" applyAlignment="1">
      <alignment horizontal="left" vertical="center" indent="1"/>
    </xf>
    <xf numFmtId="0" fontId="28" fillId="0" borderId="131" xfId="0" applyFont="1" applyBorder="1" applyAlignment="1">
      <alignment horizontal="left" vertical="center" inden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 wrapText="1"/>
    </xf>
    <xf numFmtId="0" fontId="51" fillId="0" borderId="0" xfId="0" applyFont="1" applyAlignment="1">
      <alignment horizontal="left" vertical="center"/>
    </xf>
    <xf numFmtId="0" fontId="28" fillId="0" borderId="0" xfId="0" applyFont="1" applyAlignment="1">
      <alignment horizontal="center" wrapText="1"/>
    </xf>
    <xf numFmtId="0" fontId="23" fillId="16" borderId="129" xfId="0" applyFont="1" applyFill="1" applyBorder="1" applyAlignment="1">
      <alignment wrapText="1"/>
    </xf>
    <xf numFmtId="0" fontId="51" fillId="0" borderId="0" xfId="0" applyFont="1" applyAlignment="1">
      <alignment horizontal="left" vertical="center" wrapText="1" indent="2"/>
    </xf>
    <xf numFmtId="0" fontId="28" fillId="0" borderId="0" xfId="0" applyFont="1" applyAlignment="1">
      <alignment wrapText="1"/>
    </xf>
    <xf numFmtId="0" fontId="51" fillId="0" borderId="0" xfId="0" applyFont="1" applyAlignment="1">
      <alignment horizontal="center" wrapText="1"/>
    </xf>
    <xf numFmtId="0" fontId="51" fillId="0" borderId="0" xfId="0" applyFont="1" applyAlignment="1">
      <alignment wrapText="1"/>
    </xf>
    <xf numFmtId="0" fontId="51" fillId="0" borderId="0" xfId="0" applyFont="1" applyAlignment="1">
      <alignment vertical="top" wrapText="1"/>
    </xf>
    <xf numFmtId="0" fontId="39" fillId="0" borderId="0" xfId="0" applyFont="1" applyAlignment="1">
      <alignment horizontal="left" vertical="top"/>
    </xf>
    <xf numFmtId="0" fontId="39" fillId="0" borderId="0" xfId="0" applyFont="1" applyAlignment="1">
      <alignment horizontal="center" vertical="top"/>
    </xf>
    <xf numFmtId="0" fontId="51" fillId="0" borderId="0" xfId="0" applyFont="1" applyAlignment="1">
      <alignment horizontal="center" vertical="top" wrapText="1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left" vertical="top"/>
    </xf>
    <xf numFmtId="0" fontId="51" fillId="0" borderId="0" xfId="0" applyFont="1" applyAlignment="1">
      <alignment horizontal="justify" vertical="center" wrapText="1"/>
    </xf>
    <xf numFmtId="0" fontId="50" fillId="16" borderId="129" xfId="0" applyFont="1" applyFill="1" applyBorder="1" applyAlignment="1">
      <alignment horizontal="left" vertical="center" wrapText="1"/>
    </xf>
    <xf numFmtId="0" fontId="50" fillId="16" borderId="129" xfId="0" applyFont="1" applyFill="1" applyBorder="1" applyAlignment="1">
      <alignment horizontal="left" wrapText="1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</cellXfs>
  <cellStyles count="6">
    <cellStyle name="Normální" xfId="0" builtinId="0"/>
    <cellStyle name="normální 2" xfId="1"/>
    <cellStyle name="normální 3" xfId="2"/>
    <cellStyle name="normální_Konečná verze NOVYKAZY" xfId="3"/>
    <cellStyle name="normální_tabulka do výroční zprávy rozboru hospodaření" xfId="4"/>
    <cellStyle name="Procenta" xfId="5" builtinId="5"/>
  </cellStyles>
  <dxfs count="0"/>
  <tableStyles count="0" defaultTableStyle="TableStyleMedium9" defaultPivotStyle="PivotStyleLight16"/>
  <colors>
    <mruColors>
      <color rgb="FFA5A5A5"/>
      <color rgb="FFFFC000"/>
      <color rgb="FFFFCC00"/>
      <color rgb="FF5B9BD5"/>
      <color rgb="FFED7D31"/>
      <color rgb="FFFFD215"/>
      <color rgb="FFFFCC66"/>
      <color rgb="FFFFF1D5"/>
      <color rgb="FFFFE9BD"/>
      <color rgb="FFFFD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9.3248677248677261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8805832604257802"/>
          <c:y val="0.19257709973753276"/>
          <c:w val="0.70007382410532015"/>
          <c:h val="0.76570574511519396"/>
        </c:manualLayout>
      </c:layout>
      <c:doughnutChart>
        <c:varyColors val="1"/>
        <c:ser>
          <c:idx val="0"/>
          <c:order val="1"/>
          <c:tx>
            <c:strRef>
              <c:f>graf!$C$2</c:f>
              <c:strCache>
                <c:ptCount val="1"/>
                <c:pt idx="0">
                  <c:v>2023</c:v>
                </c:pt>
              </c:strCache>
            </c:strRef>
          </c:tx>
          <c:dPt>
            <c:idx val="0"/>
            <c:bubble3D val="0"/>
            <c:spPr>
              <a:solidFill>
                <a:srgbClr val="5B9BD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09-4BED-97AD-B2A17644F9EF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09-4BED-97AD-B2A17644F9EF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09-4BED-97AD-B2A17644F9EF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09-4BED-97AD-B2A17644F9EF}"/>
              </c:ext>
            </c:extLst>
          </c:dPt>
          <c:dLbls>
            <c:dLbl>
              <c:idx val="0"/>
              <c:layout>
                <c:manualLayout>
                  <c:x val="0.18835978835978828"/>
                  <c:y val="-0.124653506853309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246560846560845"/>
                      <c:h val="6.91203703703703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A09-4BED-97AD-B2A17644F9EF}"/>
                </c:ext>
              </c:extLst>
            </c:dLbl>
            <c:dLbl>
              <c:idx val="1"/>
              <c:layout>
                <c:manualLayout>
                  <c:x val="4.5624213639961594E-2"/>
                  <c:y val="-0.1837019721493148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173536641253175"/>
                      <c:h val="7.94677312042581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A09-4BED-97AD-B2A17644F9EF}"/>
                </c:ext>
              </c:extLst>
            </c:dLbl>
            <c:dLbl>
              <c:idx val="2"/>
              <c:layout>
                <c:manualLayout>
                  <c:x val="-0.21164012831729367"/>
                  <c:y val="-9.027777777777777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619047619047617"/>
                      <c:h val="0.100208333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A09-4BED-97AD-B2A17644F9EF}"/>
                </c:ext>
              </c:extLst>
            </c:dLbl>
            <c:dLbl>
              <c:idx val="3"/>
              <c:layout>
                <c:manualLayout>
                  <c:x val="1.3756613756613757E-2"/>
                  <c:y val="-0.1898148148148148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068791401074864"/>
                      <c:h val="0.100208333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A09-4BED-97AD-B2A17644F9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graf!$B$3:$B$6</c:f>
              <c:strCache>
                <c:ptCount val="4"/>
                <c:pt idx="0">
                  <c:v>ostatní kapitoly SR</c:v>
                </c:pt>
                <c:pt idx="1">
                  <c:v>kapitola MŠMT</c:v>
                </c:pt>
                <c:pt idx="2">
                  <c:v>územní samosprávní celky</c:v>
                </c:pt>
                <c:pt idx="3">
                  <c:v>prostředky ze zahraničí</c:v>
                </c:pt>
              </c:strCache>
            </c:strRef>
          </c:cat>
          <c:val>
            <c:numRef>
              <c:f>graf!$C$3:$C$6</c:f>
              <c:numCache>
                <c:formatCode>#\ ##0" tis. Kč"</c:formatCode>
                <c:ptCount val="4"/>
                <c:pt idx="0">
                  <c:v>95052</c:v>
                </c:pt>
                <c:pt idx="1">
                  <c:v>1110421</c:v>
                </c:pt>
                <c:pt idx="2">
                  <c:v>10151</c:v>
                </c:pt>
                <c:pt idx="3">
                  <c:v>32306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09-4BED-97AD-B2A17644F9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graf!$D$2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4A09-4BED-97AD-B2A17644F9E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4A09-4BED-97AD-B2A17644F9E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4A09-4BED-97AD-B2A17644F9E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4A09-4BED-97AD-B2A17644F9E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cs-CZ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graf!$B$3:$B$6</c15:sqref>
                        </c15:formulaRef>
                      </c:ext>
                    </c:extLst>
                    <c:strCache>
                      <c:ptCount val="4"/>
                      <c:pt idx="0">
                        <c:v>ostatní kapitoly SR</c:v>
                      </c:pt>
                      <c:pt idx="1">
                        <c:v>kapitola MŠMT</c:v>
                      </c:pt>
                      <c:pt idx="2">
                        <c:v>územní samosprávní celky</c:v>
                      </c:pt>
                      <c:pt idx="3">
                        <c:v>prostředky ze zahraničí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graf!$D$3:$D$6</c15:sqref>
                        </c15:formulaRef>
                      </c:ext>
                    </c:extLst>
                    <c:numCache>
                      <c:formatCode>#\ ##0" tis. Kč"</c:formatCode>
                      <c:ptCount val="4"/>
                      <c:pt idx="0">
                        <c:v>47524</c:v>
                      </c:pt>
                      <c:pt idx="1">
                        <c:v>1060051</c:v>
                      </c:pt>
                      <c:pt idx="2">
                        <c:v>10395</c:v>
                      </c:pt>
                      <c:pt idx="3">
                        <c:v>55364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4A09-4BED-97AD-B2A17644F9EF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8.6097046413502104E-2"/>
          <c:y val="3.4602076124567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4415130692933045"/>
          <c:y val="0.17071283909580504"/>
          <c:w val="0.734420744875245"/>
          <c:h val="0.80303444768365895"/>
        </c:manualLayout>
      </c:layout>
      <c:doughnutChart>
        <c:varyColors val="1"/>
        <c:ser>
          <c:idx val="1"/>
          <c:order val="1"/>
          <c:tx>
            <c:strRef>
              <c:f>graf!$D$2</c:f>
              <c:strCache>
                <c:ptCount val="1"/>
                <c:pt idx="0">
                  <c:v>2022</c:v>
                </c:pt>
              </c:strCache>
            </c:strRef>
          </c:tx>
          <c:dPt>
            <c:idx val="0"/>
            <c:bubble3D val="0"/>
            <c:spPr>
              <a:solidFill>
                <a:srgbClr val="5B9BD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2E-410D-B401-4BC57F5E78C4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2E-410D-B401-4BC57F5E78C4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2E-410D-B401-4BC57F5E78C4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2E-410D-B401-4BC57F5E78C4}"/>
              </c:ext>
            </c:extLst>
          </c:dPt>
          <c:dLbls>
            <c:dLbl>
              <c:idx val="0"/>
              <c:layout>
                <c:manualLayout>
                  <c:x val="0.23628691983122363"/>
                  <c:y val="-0.1107266435986159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2E-410D-B401-4BC57F5E78C4}"/>
                </c:ext>
              </c:extLst>
            </c:dLbl>
            <c:dLbl>
              <c:idx val="1"/>
              <c:layout>
                <c:manualLayout>
                  <c:x val="-1.1603209408950464E-2"/>
                  <c:y val="-0.1683967704728949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726784943021364"/>
                      <c:h val="6.88811995386389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B2E-410D-B401-4BC57F5E78C4}"/>
                </c:ext>
              </c:extLst>
            </c:dLbl>
            <c:dLbl>
              <c:idx val="2"/>
              <c:layout>
                <c:manualLayout>
                  <c:x val="-0.19936708860759494"/>
                  <c:y val="-7.15109573241061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470464135021095"/>
                      <c:h val="9.9861591695501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B2E-410D-B401-4BC57F5E78C4}"/>
                </c:ext>
              </c:extLst>
            </c:dLbl>
            <c:dLbl>
              <c:idx val="3"/>
              <c:layout>
                <c:manualLayout>
                  <c:x val="6.4345991561181357E-2"/>
                  <c:y val="-0.1545559400230680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939881723645305"/>
                      <c:h val="9.9861591695501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B2E-410D-B401-4BC57F5E78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graf!$B$3:$B$6</c:f>
              <c:strCache>
                <c:ptCount val="4"/>
                <c:pt idx="0">
                  <c:v>ostatní kapitoly SR</c:v>
                </c:pt>
                <c:pt idx="1">
                  <c:v>kapitola MŠMT</c:v>
                </c:pt>
                <c:pt idx="2">
                  <c:v>územní samosprávní celky</c:v>
                </c:pt>
                <c:pt idx="3">
                  <c:v>prostředky ze zahraničí</c:v>
                </c:pt>
              </c:strCache>
            </c:strRef>
          </c:cat>
          <c:val>
            <c:numRef>
              <c:f>graf!$D$3:$D$6</c:f>
              <c:numCache>
                <c:formatCode>#\ ##0" tis. Kč"</c:formatCode>
                <c:ptCount val="4"/>
                <c:pt idx="0">
                  <c:v>47524</c:v>
                </c:pt>
                <c:pt idx="1">
                  <c:v>1060051</c:v>
                </c:pt>
                <c:pt idx="2">
                  <c:v>10395</c:v>
                </c:pt>
                <c:pt idx="3">
                  <c:v>55364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2E-410D-B401-4BC57F5E78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graf!$C$2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4B2E-410D-B401-4BC57F5E78C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4B2E-410D-B401-4BC57F5E78C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4B2E-410D-B401-4BC57F5E78C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4B2E-410D-B401-4BC57F5E78C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cs-CZ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graf!$B$3:$B$6</c15:sqref>
                        </c15:formulaRef>
                      </c:ext>
                    </c:extLst>
                    <c:strCache>
                      <c:ptCount val="4"/>
                      <c:pt idx="0">
                        <c:v>ostatní kapitoly SR</c:v>
                      </c:pt>
                      <c:pt idx="1">
                        <c:v>kapitola MŠMT</c:v>
                      </c:pt>
                      <c:pt idx="2">
                        <c:v>územní samosprávní celky</c:v>
                      </c:pt>
                      <c:pt idx="3">
                        <c:v>prostředky ze zahraničí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graf!$C$3:$C$6</c15:sqref>
                        </c15:formulaRef>
                      </c:ext>
                    </c:extLst>
                    <c:numCache>
                      <c:formatCode>#\ ##0" tis. Kč"</c:formatCode>
                      <c:ptCount val="4"/>
                      <c:pt idx="0">
                        <c:v>95052</c:v>
                      </c:pt>
                      <c:pt idx="1">
                        <c:v>1110421</c:v>
                      </c:pt>
                      <c:pt idx="2">
                        <c:v>10151</c:v>
                      </c:pt>
                      <c:pt idx="3">
                        <c:v>32306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4B2E-410D-B401-4BC57F5E78C4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2114808</xdr:colOff>
      <xdr:row>37</xdr:row>
      <xdr:rowOff>156200</xdr:rowOff>
    </xdr:from>
    <xdr:ext cx="4723856" cy="285989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A4C0EC2C-EBA7-4B4D-9451-7C832840D353}"/>
            </a:ext>
          </a:extLst>
        </xdr:cNvPr>
        <xdr:cNvSpPr txBox="1"/>
      </xdr:nvSpPr>
      <xdr:spPr>
        <a:xfrm rot="10597951">
          <a:off x="2930148" y="6910695"/>
          <a:ext cx="47271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123825</xdr:rowOff>
    </xdr:from>
    <xdr:to>
      <xdr:col>0</xdr:col>
      <xdr:colOff>0</xdr:colOff>
      <xdr:row>20</xdr:row>
      <xdr:rowOff>0</xdr:rowOff>
    </xdr:to>
    <xdr:sp macro="" textlink="">
      <xdr:nvSpPr>
        <xdr:cNvPr id="68656" name="Line 1">
          <a:extLst>
            <a:ext uri="{FF2B5EF4-FFF2-40B4-BE49-F238E27FC236}">
              <a16:creationId xmlns:a16="http://schemas.microsoft.com/office/drawing/2014/main" id="{19F22DB9-EABD-15CF-A224-ACA60E9EC24D}"/>
            </a:ext>
          </a:extLst>
        </xdr:cNvPr>
        <xdr:cNvSpPr>
          <a:spLocks noChangeShapeType="1"/>
        </xdr:cNvSpPr>
      </xdr:nvSpPr>
      <xdr:spPr bwMode="auto">
        <a:xfrm>
          <a:off x="0" y="466725"/>
          <a:ext cx="0" cy="2876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95250</xdr:rowOff>
    </xdr:from>
    <xdr:to>
      <xdr:col>0</xdr:col>
      <xdr:colOff>0</xdr:colOff>
      <xdr:row>20</xdr:row>
      <xdr:rowOff>0</xdr:rowOff>
    </xdr:to>
    <xdr:sp macro="" textlink="">
      <xdr:nvSpPr>
        <xdr:cNvPr id="68657" name="Line 2">
          <a:extLst>
            <a:ext uri="{FF2B5EF4-FFF2-40B4-BE49-F238E27FC236}">
              <a16:creationId xmlns:a16="http://schemas.microsoft.com/office/drawing/2014/main" id="{BE40DB12-EE9D-FDC6-DEDA-C9D19ABD3407}"/>
            </a:ext>
          </a:extLst>
        </xdr:cNvPr>
        <xdr:cNvSpPr>
          <a:spLocks noChangeShapeType="1"/>
        </xdr:cNvSpPr>
      </xdr:nvSpPr>
      <xdr:spPr bwMode="auto">
        <a:xfrm flipV="1">
          <a:off x="0" y="438150"/>
          <a:ext cx="0" cy="2905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478155</xdr:colOff>
      <xdr:row>1</xdr:row>
      <xdr:rowOff>108585</xdr:rowOff>
    </xdr:from>
    <xdr:to>
      <xdr:col>18</xdr:col>
      <xdr:colOff>382905</xdr:colOff>
      <xdr:row>30</xdr:row>
      <xdr:rowOff>70485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480060</xdr:colOff>
      <xdr:row>9</xdr:row>
      <xdr:rowOff>0</xdr:rowOff>
    </xdr:from>
    <xdr:to>
      <xdr:col>7</xdr:col>
      <xdr:colOff>449580</xdr:colOff>
      <xdr:row>38</xdr:row>
      <xdr:rowOff>80010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abSelected="1" workbookViewId="0">
      <selection sqref="A1:E1"/>
    </sheetView>
  </sheetViews>
  <sheetFormatPr defaultColWidth="9.33203125" defaultRowHeight="13.8" x14ac:dyDescent="0.3"/>
  <cols>
    <col min="1" max="1" width="77.77734375" style="441" customWidth="1"/>
    <col min="2" max="2" width="13" style="449" customWidth="1"/>
    <col min="3" max="3" width="7.44140625" style="449" customWidth="1"/>
    <col min="4" max="5" width="17.33203125" style="447" customWidth="1"/>
    <col min="6" max="16384" width="9.33203125" style="441"/>
  </cols>
  <sheetData>
    <row r="1" spans="1:8" ht="12.75" customHeight="1" x14ac:dyDescent="0.3">
      <c r="A1" s="941" t="s">
        <v>0</v>
      </c>
      <c r="B1" s="941"/>
      <c r="C1" s="941"/>
      <c r="D1" s="941"/>
      <c r="E1" s="941"/>
    </row>
    <row r="2" spans="1:8" ht="12.75" customHeight="1" thickBot="1" x14ac:dyDescent="0.35">
      <c r="A2" s="942"/>
      <c r="B2" s="942"/>
      <c r="C2" s="942"/>
      <c r="D2" s="942"/>
      <c r="E2" s="942"/>
    </row>
    <row r="3" spans="1:8" ht="28.2" customHeight="1" thickBot="1" x14ac:dyDescent="0.35">
      <c r="A3" s="943" t="s">
        <v>1039</v>
      </c>
      <c r="B3" s="944"/>
      <c r="C3" s="944"/>
      <c r="D3" s="944"/>
      <c r="E3" s="945"/>
      <c r="F3" s="442"/>
    </row>
    <row r="4" spans="1:8" ht="12.75" customHeight="1" thickBot="1" x14ac:dyDescent="0.35">
      <c r="A4" s="946" t="s">
        <v>1</v>
      </c>
      <c r="B4" s="947"/>
      <c r="C4" s="947"/>
      <c r="D4" s="947"/>
      <c r="E4" s="948"/>
    </row>
    <row r="5" spans="1:8" ht="18" customHeight="1" thickBot="1" x14ac:dyDescent="0.35">
      <c r="A5" s="456" t="s">
        <v>2</v>
      </c>
      <c r="B5" s="457" t="s">
        <v>1040</v>
      </c>
      <c r="C5" s="458" t="s">
        <v>1041</v>
      </c>
      <c r="D5" s="459" t="s">
        <v>1042</v>
      </c>
      <c r="E5" s="460" t="s">
        <v>1043</v>
      </c>
    </row>
    <row r="6" spans="1:8" ht="12.75" customHeight="1" x14ac:dyDescent="0.3">
      <c r="A6" s="461" t="s">
        <v>3</v>
      </c>
      <c r="B6" s="949"/>
      <c r="C6" s="950"/>
      <c r="D6" s="462" t="s">
        <v>4</v>
      </c>
      <c r="E6" s="463" t="s">
        <v>5</v>
      </c>
    </row>
    <row r="7" spans="1:8" ht="12.75" customHeight="1" x14ac:dyDescent="0.3">
      <c r="A7" s="455" t="s">
        <v>1044</v>
      </c>
      <c r="B7" s="464" t="s">
        <v>6</v>
      </c>
      <c r="C7" s="465" t="s">
        <v>7</v>
      </c>
      <c r="D7" s="450">
        <f>D8+D16+D27+D34</f>
        <v>2589730</v>
      </c>
      <c r="E7" s="630">
        <f>E8+E16+E27+E34</f>
        <v>2578027</v>
      </c>
    </row>
    <row r="8" spans="1:8" ht="12.75" customHeight="1" x14ac:dyDescent="0.3">
      <c r="A8" s="455" t="s">
        <v>8</v>
      </c>
      <c r="B8" s="464" t="s">
        <v>9</v>
      </c>
      <c r="C8" s="465" t="s">
        <v>10</v>
      </c>
      <c r="D8" s="451">
        <f>SUM(D9:D15)</f>
        <v>143107</v>
      </c>
      <c r="E8" s="631">
        <f>SUM(E9:E15)</f>
        <v>144706</v>
      </c>
      <c r="F8" s="447"/>
      <c r="G8" s="447"/>
      <c r="H8" s="447"/>
    </row>
    <row r="9" spans="1:8" ht="12.75" customHeight="1" x14ac:dyDescent="0.3">
      <c r="A9" s="455" t="s">
        <v>1045</v>
      </c>
      <c r="B9" s="464" t="s">
        <v>11</v>
      </c>
      <c r="C9" s="465" t="s">
        <v>12</v>
      </c>
      <c r="D9" s="602">
        <v>341</v>
      </c>
      <c r="E9" s="632">
        <v>341</v>
      </c>
    </row>
    <row r="10" spans="1:8" ht="12.75" customHeight="1" x14ac:dyDescent="0.3">
      <c r="A10" s="455" t="s">
        <v>1046</v>
      </c>
      <c r="B10" s="464" t="s">
        <v>13</v>
      </c>
      <c r="C10" s="465" t="s">
        <v>14</v>
      </c>
      <c r="D10" s="602">
        <v>131402</v>
      </c>
      <c r="E10" s="632">
        <v>132967</v>
      </c>
    </row>
    <row r="11" spans="1:8" ht="12.75" customHeight="1" x14ac:dyDescent="0.3">
      <c r="A11" s="455" t="s">
        <v>1047</v>
      </c>
      <c r="B11" s="464" t="s">
        <v>15</v>
      </c>
      <c r="C11" s="465" t="s">
        <v>16</v>
      </c>
      <c r="D11" s="602">
        <v>8526</v>
      </c>
      <c r="E11" s="632">
        <v>8621</v>
      </c>
    </row>
    <row r="12" spans="1:8" ht="12.75" customHeight="1" x14ac:dyDescent="0.3">
      <c r="A12" s="455" t="s">
        <v>1048</v>
      </c>
      <c r="B12" s="464" t="s">
        <v>17</v>
      </c>
      <c r="C12" s="465" t="s">
        <v>18</v>
      </c>
      <c r="D12" s="602">
        <v>1025</v>
      </c>
      <c r="E12" s="632">
        <v>964</v>
      </c>
    </row>
    <row r="13" spans="1:8" ht="12.75" customHeight="1" x14ac:dyDescent="0.3">
      <c r="A13" s="455" t="s">
        <v>1049</v>
      </c>
      <c r="B13" s="464" t="s">
        <v>19</v>
      </c>
      <c r="C13" s="465" t="s">
        <v>20</v>
      </c>
      <c r="D13" s="602">
        <v>847</v>
      </c>
      <c r="E13" s="632">
        <v>847</v>
      </c>
    </row>
    <row r="14" spans="1:8" ht="12.75" customHeight="1" x14ac:dyDescent="0.3">
      <c r="A14" s="455" t="s">
        <v>1050</v>
      </c>
      <c r="B14" s="464" t="s">
        <v>21</v>
      </c>
      <c r="C14" s="465" t="s">
        <v>22</v>
      </c>
      <c r="D14" s="602">
        <v>966</v>
      </c>
      <c r="E14" s="632">
        <v>966</v>
      </c>
    </row>
    <row r="15" spans="1:8" ht="12.75" customHeight="1" x14ac:dyDescent="0.3">
      <c r="A15" s="455" t="s">
        <v>1051</v>
      </c>
      <c r="B15" s="464" t="s">
        <v>23</v>
      </c>
      <c r="C15" s="465" t="s">
        <v>24</v>
      </c>
      <c r="D15" s="602">
        <v>0</v>
      </c>
      <c r="E15" s="632">
        <v>0</v>
      </c>
    </row>
    <row r="16" spans="1:8" ht="12.75" customHeight="1" x14ac:dyDescent="0.3">
      <c r="A16" s="466" t="s">
        <v>25</v>
      </c>
      <c r="B16" s="464" t="s">
        <v>26</v>
      </c>
      <c r="C16" s="465" t="s">
        <v>27</v>
      </c>
      <c r="D16" s="451">
        <f>SUM(D17:D26)</f>
        <v>5241566</v>
      </c>
      <c r="E16" s="631">
        <f>SUM(E17:E26)</f>
        <v>5299609</v>
      </c>
      <c r="G16" s="447"/>
    </row>
    <row r="17" spans="1:5" ht="12.75" customHeight="1" x14ac:dyDescent="0.3">
      <c r="A17" s="455" t="s">
        <v>1052</v>
      </c>
      <c r="B17" s="464" t="s">
        <v>28</v>
      </c>
      <c r="C17" s="465" t="s">
        <v>29</v>
      </c>
      <c r="D17" s="602">
        <v>49395</v>
      </c>
      <c r="E17" s="632">
        <v>58210</v>
      </c>
    </row>
    <row r="18" spans="1:5" ht="12.75" customHeight="1" x14ac:dyDescent="0.3">
      <c r="A18" s="455" t="s">
        <v>1053</v>
      </c>
      <c r="B18" s="464" t="s">
        <v>30</v>
      </c>
      <c r="C18" s="465" t="s">
        <v>31</v>
      </c>
      <c r="D18" s="602">
        <v>3565</v>
      </c>
      <c r="E18" s="632">
        <v>3565</v>
      </c>
    </row>
    <row r="19" spans="1:5" ht="12.75" customHeight="1" x14ac:dyDescent="0.3">
      <c r="A19" s="455" t="s">
        <v>1054</v>
      </c>
      <c r="B19" s="464" t="s">
        <v>32</v>
      </c>
      <c r="C19" s="465" t="s">
        <v>33</v>
      </c>
      <c r="D19" s="602">
        <v>3491671</v>
      </c>
      <c r="E19" s="632">
        <v>3451149</v>
      </c>
    </row>
    <row r="20" spans="1:5" ht="12.75" customHeight="1" x14ac:dyDescent="0.3">
      <c r="A20" s="455" t="s">
        <v>1055</v>
      </c>
      <c r="B20" s="464" t="s">
        <v>34</v>
      </c>
      <c r="C20" s="465" t="s">
        <v>35</v>
      </c>
      <c r="D20" s="602">
        <v>1622981</v>
      </c>
      <c r="E20" s="632">
        <v>1680924</v>
      </c>
    </row>
    <row r="21" spans="1:5" ht="12.75" customHeight="1" x14ac:dyDescent="0.3">
      <c r="A21" s="455" t="s">
        <v>1056</v>
      </c>
      <c r="B21" s="464" t="s">
        <v>36</v>
      </c>
      <c r="C21" s="465" t="s">
        <v>37</v>
      </c>
      <c r="D21" s="602">
        <v>0</v>
      </c>
      <c r="E21" s="632">
        <v>0</v>
      </c>
    </row>
    <row r="22" spans="1:5" ht="12.75" customHeight="1" x14ac:dyDescent="0.3">
      <c r="A22" s="455" t="s">
        <v>1057</v>
      </c>
      <c r="B22" s="464" t="s">
        <v>38</v>
      </c>
      <c r="C22" s="465" t="s">
        <v>39</v>
      </c>
      <c r="D22" s="602">
        <v>0</v>
      </c>
      <c r="E22" s="632">
        <v>0</v>
      </c>
    </row>
    <row r="23" spans="1:5" ht="12.75" customHeight="1" x14ac:dyDescent="0.3">
      <c r="A23" s="455" t="s">
        <v>1058</v>
      </c>
      <c r="B23" s="464" t="s">
        <v>40</v>
      </c>
      <c r="C23" s="465" t="s">
        <v>41</v>
      </c>
      <c r="D23" s="602">
        <v>25387</v>
      </c>
      <c r="E23" s="632">
        <v>21180</v>
      </c>
    </row>
    <row r="24" spans="1:5" ht="12.75" customHeight="1" x14ac:dyDescent="0.3">
      <c r="A24" s="455" t="s">
        <v>1059</v>
      </c>
      <c r="B24" s="464" t="s">
        <v>42</v>
      </c>
      <c r="C24" s="465" t="s">
        <v>43</v>
      </c>
      <c r="D24" s="602">
        <v>21610</v>
      </c>
      <c r="E24" s="632">
        <v>25595</v>
      </c>
    </row>
    <row r="25" spans="1:5" ht="12.75" customHeight="1" x14ac:dyDescent="0.3">
      <c r="A25" s="455" t="s">
        <v>1060</v>
      </c>
      <c r="B25" s="464" t="s">
        <v>44</v>
      </c>
      <c r="C25" s="465" t="s">
        <v>45</v>
      </c>
      <c r="D25" s="602">
        <v>26343</v>
      </c>
      <c r="E25" s="632">
        <v>58986</v>
      </c>
    </row>
    <row r="26" spans="1:5" ht="12.75" customHeight="1" x14ac:dyDescent="0.3">
      <c r="A26" s="455" t="s">
        <v>1153</v>
      </c>
      <c r="B26" s="464" t="s">
        <v>46</v>
      </c>
      <c r="C26" s="465" t="s">
        <v>47</v>
      </c>
      <c r="D26" s="602">
        <v>614</v>
      </c>
      <c r="E26" s="632">
        <v>0</v>
      </c>
    </row>
    <row r="27" spans="1:5" ht="12.75" customHeight="1" x14ac:dyDescent="0.3">
      <c r="A27" s="466" t="s">
        <v>48</v>
      </c>
      <c r="B27" s="464" t="s">
        <v>49</v>
      </c>
      <c r="C27" s="465" t="s">
        <v>50</v>
      </c>
      <c r="D27" s="451">
        <f>SUM(D28:D33)</f>
        <v>100</v>
      </c>
      <c r="E27" s="631">
        <f>SUM(E28:E33)</f>
        <v>100</v>
      </c>
    </row>
    <row r="28" spans="1:5" ht="12.75" customHeight="1" x14ac:dyDescent="0.3">
      <c r="A28" s="455" t="s">
        <v>1260</v>
      </c>
      <c r="B28" s="464" t="s">
        <v>51</v>
      </c>
      <c r="C28" s="465" t="s">
        <v>52</v>
      </c>
      <c r="D28" s="602">
        <v>100</v>
      </c>
      <c r="E28" s="632">
        <v>100</v>
      </c>
    </row>
    <row r="29" spans="1:5" ht="12.75" customHeight="1" x14ac:dyDescent="0.3">
      <c r="A29" s="455" t="s">
        <v>1261</v>
      </c>
      <c r="B29" s="464" t="s">
        <v>53</v>
      </c>
      <c r="C29" s="465" t="s">
        <v>54</v>
      </c>
      <c r="D29" s="602">
        <v>0</v>
      </c>
      <c r="E29" s="632">
        <v>0</v>
      </c>
    </row>
    <row r="30" spans="1:5" ht="12.75" customHeight="1" x14ac:dyDescent="0.3">
      <c r="A30" s="455" t="s">
        <v>1061</v>
      </c>
      <c r="B30" s="464" t="s">
        <v>55</v>
      </c>
      <c r="C30" s="465" t="s">
        <v>56</v>
      </c>
      <c r="D30" s="602">
        <v>0</v>
      </c>
      <c r="E30" s="632">
        <v>0</v>
      </c>
    </row>
    <row r="31" spans="1:5" ht="12.75" customHeight="1" x14ac:dyDescent="0.3">
      <c r="A31" s="455" t="s">
        <v>1062</v>
      </c>
      <c r="B31" s="464" t="s">
        <v>57</v>
      </c>
      <c r="C31" s="465" t="s">
        <v>58</v>
      </c>
      <c r="D31" s="602">
        <v>0</v>
      </c>
      <c r="E31" s="632">
        <v>0</v>
      </c>
    </row>
    <row r="32" spans="1:5" ht="12.75" customHeight="1" x14ac:dyDescent="0.3">
      <c r="A32" s="455" t="s">
        <v>1063</v>
      </c>
      <c r="B32" s="464" t="s">
        <v>59</v>
      </c>
      <c r="C32" s="465" t="s">
        <v>60</v>
      </c>
      <c r="D32" s="602">
        <v>0</v>
      </c>
      <c r="E32" s="632">
        <v>0</v>
      </c>
    </row>
    <row r="33" spans="1:6" ht="12.75" customHeight="1" x14ac:dyDescent="0.3">
      <c r="A33" s="455" t="s">
        <v>1064</v>
      </c>
      <c r="B33" s="464" t="s">
        <v>61</v>
      </c>
      <c r="C33" s="465" t="s">
        <v>62</v>
      </c>
      <c r="D33" s="602">
        <v>0</v>
      </c>
      <c r="E33" s="632">
        <v>0</v>
      </c>
    </row>
    <row r="34" spans="1:6" ht="12.75" customHeight="1" x14ac:dyDescent="0.3">
      <c r="A34" s="466" t="s">
        <v>63</v>
      </c>
      <c r="B34" s="464" t="s">
        <v>64</v>
      </c>
      <c r="C34" s="465" t="s">
        <v>65</v>
      </c>
      <c r="D34" s="451">
        <f>SUM(D35:D45)</f>
        <v>-2795043</v>
      </c>
      <c r="E34" s="631">
        <f>SUM(E35:E45)</f>
        <v>-2866388</v>
      </c>
    </row>
    <row r="35" spans="1:6" ht="12.75" customHeight="1" x14ac:dyDescent="0.3">
      <c r="A35" s="455" t="s">
        <v>1065</v>
      </c>
      <c r="B35" s="464" t="s">
        <v>66</v>
      </c>
      <c r="C35" s="465" t="s">
        <v>67</v>
      </c>
      <c r="D35" s="602">
        <v>-341</v>
      </c>
      <c r="E35" s="632">
        <v>-341</v>
      </c>
    </row>
    <row r="36" spans="1:6" ht="12.75" customHeight="1" x14ac:dyDescent="0.3">
      <c r="A36" s="455" t="s">
        <v>1066</v>
      </c>
      <c r="B36" s="464" t="s">
        <v>68</v>
      </c>
      <c r="C36" s="465" t="s">
        <v>69</v>
      </c>
      <c r="D36" s="602">
        <v>-124909</v>
      </c>
      <c r="E36" s="632">
        <v>-129391</v>
      </c>
    </row>
    <row r="37" spans="1:6" ht="12.75" customHeight="1" x14ac:dyDescent="0.3">
      <c r="A37" s="455" t="s">
        <v>1067</v>
      </c>
      <c r="B37" s="464" t="s">
        <v>70</v>
      </c>
      <c r="C37" s="465" t="s">
        <v>71</v>
      </c>
      <c r="D37" s="602">
        <v>-8385</v>
      </c>
      <c r="E37" s="632">
        <v>-8528</v>
      </c>
    </row>
    <row r="38" spans="1:6" ht="12.75" customHeight="1" x14ac:dyDescent="0.3">
      <c r="A38" s="455" t="s">
        <v>1068</v>
      </c>
      <c r="B38" s="464" t="s">
        <v>72</v>
      </c>
      <c r="C38" s="465" t="s">
        <v>73</v>
      </c>
      <c r="D38" s="602">
        <v>-1025</v>
      </c>
      <c r="E38" s="632">
        <v>-964</v>
      </c>
    </row>
    <row r="39" spans="1:6" ht="12.75" customHeight="1" x14ac:dyDescent="0.3">
      <c r="A39" s="455" t="s">
        <v>1069</v>
      </c>
      <c r="B39" s="464" t="s">
        <v>74</v>
      </c>
      <c r="C39" s="465" t="s">
        <v>75</v>
      </c>
      <c r="D39" s="602">
        <v>-847</v>
      </c>
      <c r="E39" s="632">
        <v>-847</v>
      </c>
    </row>
    <row r="40" spans="1:6" ht="12.75" customHeight="1" x14ac:dyDescent="0.3">
      <c r="A40" s="455" t="s">
        <v>1070</v>
      </c>
      <c r="B40" s="464" t="s">
        <v>76</v>
      </c>
      <c r="C40" s="465" t="s">
        <v>77</v>
      </c>
      <c r="D40" s="602">
        <v>-1141594</v>
      </c>
      <c r="E40" s="632">
        <v>-1155317</v>
      </c>
    </row>
    <row r="41" spans="1:6" ht="12.75" customHeight="1" x14ac:dyDescent="0.3">
      <c r="A41" s="455" t="s">
        <v>1071</v>
      </c>
      <c r="B41" s="464" t="s">
        <v>78</v>
      </c>
      <c r="C41" s="465" t="s">
        <v>79</v>
      </c>
      <c r="D41" s="602">
        <v>-1480111</v>
      </c>
      <c r="E41" s="632">
        <v>-1536839</v>
      </c>
    </row>
    <row r="42" spans="1:6" ht="12.75" customHeight="1" x14ac:dyDescent="0.3">
      <c r="A42" s="455" t="s">
        <v>1072</v>
      </c>
      <c r="B42" s="464" t="s">
        <v>80</v>
      </c>
      <c r="C42" s="465" t="s">
        <v>81</v>
      </c>
      <c r="D42" s="602">
        <v>0</v>
      </c>
      <c r="E42" s="632">
        <v>0</v>
      </c>
    </row>
    <row r="43" spans="1:6" ht="12.75" customHeight="1" x14ac:dyDescent="0.3">
      <c r="A43" s="455" t="s">
        <v>1073</v>
      </c>
      <c r="B43" s="464" t="s">
        <v>82</v>
      </c>
      <c r="C43" s="465" t="s">
        <v>83</v>
      </c>
      <c r="D43" s="602">
        <v>0</v>
      </c>
      <c r="E43" s="632">
        <v>0</v>
      </c>
    </row>
    <row r="44" spans="1:6" ht="12.75" customHeight="1" x14ac:dyDescent="0.3">
      <c r="A44" s="455" t="s">
        <v>1074</v>
      </c>
      <c r="B44" s="464" t="s">
        <v>84</v>
      </c>
      <c r="C44" s="465" t="s">
        <v>85</v>
      </c>
      <c r="D44" s="602">
        <v>-25387</v>
      </c>
      <c r="E44" s="632">
        <v>-21180</v>
      </c>
    </row>
    <row r="45" spans="1:6" ht="14.4" thickBot="1" x14ac:dyDescent="0.35">
      <c r="A45" s="467" t="s">
        <v>1075</v>
      </c>
      <c r="B45" s="468" t="s">
        <v>86</v>
      </c>
      <c r="C45" s="465" t="s">
        <v>87</v>
      </c>
      <c r="D45" s="603">
        <v>-12444</v>
      </c>
      <c r="E45" s="633">
        <v>-12981</v>
      </c>
    </row>
    <row r="46" spans="1:6" ht="12.75" customHeight="1" x14ac:dyDescent="0.3">
      <c r="A46" s="469" t="s">
        <v>88</v>
      </c>
      <c r="B46" s="470" t="s">
        <v>89</v>
      </c>
      <c r="C46" s="471" t="s">
        <v>90</v>
      </c>
      <c r="D46" s="452">
        <f>D47+D57+D77+D85</f>
        <v>1159337</v>
      </c>
      <c r="E46" s="634">
        <f>E47+E57+E77+E85</f>
        <v>1203325</v>
      </c>
      <c r="F46" s="447"/>
    </row>
    <row r="47" spans="1:6" ht="12.75" customHeight="1" x14ac:dyDescent="0.3">
      <c r="A47" s="466" t="s">
        <v>91</v>
      </c>
      <c r="B47" s="464" t="s">
        <v>92</v>
      </c>
      <c r="C47" s="465" t="s">
        <v>93</v>
      </c>
      <c r="D47" s="451">
        <f>SUM(D48:D56)</f>
        <v>6296</v>
      </c>
      <c r="E47" s="631">
        <f>SUM(E48:E56)</f>
        <v>6467</v>
      </c>
    </row>
    <row r="48" spans="1:6" ht="12.75" customHeight="1" x14ac:dyDescent="0.3">
      <c r="A48" s="455" t="s">
        <v>1076</v>
      </c>
      <c r="B48" s="464" t="s">
        <v>94</v>
      </c>
      <c r="C48" s="465" t="s">
        <v>95</v>
      </c>
      <c r="D48" s="602">
        <v>1468</v>
      </c>
      <c r="E48" s="632">
        <v>1248</v>
      </c>
    </row>
    <row r="49" spans="1:6" ht="12.75" customHeight="1" x14ac:dyDescent="0.3">
      <c r="A49" s="455" t="s">
        <v>1077</v>
      </c>
      <c r="B49" s="464" t="s">
        <v>96</v>
      </c>
      <c r="C49" s="465" t="s">
        <v>97</v>
      </c>
      <c r="D49" s="602">
        <v>80</v>
      </c>
      <c r="E49" s="632">
        <v>6</v>
      </c>
    </row>
    <row r="50" spans="1:6" ht="12.75" customHeight="1" x14ac:dyDescent="0.3">
      <c r="A50" s="455" t="s">
        <v>1078</v>
      </c>
      <c r="B50" s="464" t="s">
        <v>98</v>
      </c>
      <c r="C50" s="465" t="s">
        <v>99</v>
      </c>
      <c r="D50" s="602">
        <v>0</v>
      </c>
      <c r="E50" s="632">
        <v>0</v>
      </c>
    </row>
    <row r="51" spans="1:6" ht="12.75" customHeight="1" x14ac:dyDescent="0.3">
      <c r="A51" s="455" t="s">
        <v>1079</v>
      </c>
      <c r="B51" s="464" t="s">
        <v>100</v>
      </c>
      <c r="C51" s="465" t="s">
        <v>101</v>
      </c>
      <c r="D51" s="602">
        <v>0</v>
      </c>
      <c r="E51" s="632">
        <v>0</v>
      </c>
    </row>
    <row r="52" spans="1:6" ht="12.75" customHeight="1" x14ac:dyDescent="0.3">
      <c r="A52" s="455" t="s">
        <v>1080</v>
      </c>
      <c r="B52" s="464" t="s">
        <v>102</v>
      </c>
      <c r="C52" s="465" t="s">
        <v>103</v>
      </c>
      <c r="D52" s="602">
        <v>0</v>
      </c>
      <c r="E52" s="632">
        <v>0</v>
      </c>
    </row>
    <row r="53" spans="1:6" ht="12.75" customHeight="1" x14ac:dyDescent="0.3">
      <c r="A53" s="455" t="s">
        <v>1081</v>
      </c>
      <c r="B53" s="464" t="s">
        <v>104</v>
      </c>
      <c r="C53" s="465" t="s">
        <v>105</v>
      </c>
      <c r="D53" s="602">
        <v>0</v>
      </c>
      <c r="E53" s="632">
        <v>0</v>
      </c>
    </row>
    <row r="54" spans="1:6" ht="12.75" customHeight="1" x14ac:dyDescent="0.3">
      <c r="A54" s="455" t="s">
        <v>1082</v>
      </c>
      <c r="B54" s="464" t="s">
        <v>106</v>
      </c>
      <c r="C54" s="465" t="s">
        <v>107</v>
      </c>
      <c r="D54" s="602">
        <v>4748</v>
      </c>
      <c r="E54" s="632">
        <v>5213</v>
      </c>
    </row>
    <row r="55" spans="1:6" ht="12.75" customHeight="1" x14ac:dyDescent="0.3">
      <c r="A55" s="455" t="s">
        <v>1083</v>
      </c>
      <c r="B55" s="464" t="s">
        <v>108</v>
      </c>
      <c r="C55" s="465" t="s">
        <v>109</v>
      </c>
      <c r="D55" s="602">
        <v>0</v>
      </c>
      <c r="E55" s="632">
        <v>0</v>
      </c>
    </row>
    <row r="56" spans="1:6" ht="12.75" customHeight="1" x14ac:dyDescent="0.3">
      <c r="A56" s="455" t="s">
        <v>1084</v>
      </c>
      <c r="B56" s="464" t="s">
        <v>110</v>
      </c>
      <c r="C56" s="465" t="s">
        <v>111</v>
      </c>
      <c r="D56" s="602">
        <v>0</v>
      </c>
      <c r="E56" s="632">
        <v>0</v>
      </c>
    </row>
    <row r="57" spans="1:6" ht="12.75" customHeight="1" x14ac:dyDescent="0.3">
      <c r="A57" s="466" t="s">
        <v>112</v>
      </c>
      <c r="B57" s="464" t="s">
        <v>113</v>
      </c>
      <c r="C57" s="465" t="s">
        <v>114</v>
      </c>
      <c r="D57" s="451">
        <f>SUM(D58:D76)</f>
        <v>77396</v>
      </c>
      <c r="E57" s="631">
        <f>SUM(E58:E76)</f>
        <v>72807</v>
      </c>
    </row>
    <row r="58" spans="1:6" ht="12.75" customHeight="1" x14ac:dyDescent="0.3">
      <c r="A58" s="455" t="s">
        <v>1085</v>
      </c>
      <c r="B58" s="464" t="s">
        <v>115</v>
      </c>
      <c r="C58" s="465" t="s">
        <v>116</v>
      </c>
      <c r="D58" s="602">
        <v>28175</v>
      </c>
      <c r="E58" s="632">
        <v>36848</v>
      </c>
    </row>
    <row r="59" spans="1:6" ht="12.75" customHeight="1" x14ac:dyDescent="0.3">
      <c r="A59" s="455" t="s">
        <v>1086</v>
      </c>
      <c r="B59" s="464" t="s">
        <v>117</v>
      </c>
      <c r="C59" s="465" t="s">
        <v>118</v>
      </c>
      <c r="D59" s="602">
        <v>0</v>
      </c>
      <c r="E59" s="632">
        <v>0</v>
      </c>
    </row>
    <row r="60" spans="1:6" ht="12.75" customHeight="1" x14ac:dyDescent="0.3">
      <c r="A60" s="455" t="s">
        <v>1087</v>
      </c>
      <c r="B60" s="464" t="s">
        <v>119</v>
      </c>
      <c r="C60" s="465" t="s">
        <v>120</v>
      </c>
      <c r="D60" s="602">
        <v>0</v>
      </c>
      <c r="E60" s="632">
        <v>0</v>
      </c>
    </row>
    <row r="61" spans="1:6" ht="12.75" customHeight="1" x14ac:dyDescent="0.3">
      <c r="A61" s="455" t="s">
        <v>1088</v>
      </c>
      <c r="B61" s="464" t="s">
        <v>110</v>
      </c>
      <c r="C61" s="465" t="s">
        <v>121</v>
      </c>
      <c r="D61" s="602">
        <v>669</v>
      </c>
      <c r="E61" s="632">
        <v>786</v>
      </c>
    </row>
    <row r="62" spans="1:6" ht="12.75" customHeight="1" x14ac:dyDescent="0.3">
      <c r="A62" s="455" t="s">
        <v>1089</v>
      </c>
      <c r="B62" s="464" t="s">
        <v>122</v>
      </c>
      <c r="C62" s="465" t="s">
        <v>123</v>
      </c>
      <c r="D62" s="602">
        <v>1093</v>
      </c>
      <c r="E62" s="632">
        <v>1199</v>
      </c>
    </row>
    <row r="63" spans="1:6" ht="13.5" customHeight="1" x14ac:dyDescent="0.3">
      <c r="A63" s="455" t="s">
        <v>1090</v>
      </c>
      <c r="B63" s="464" t="s">
        <v>124</v>
      </c>
      <c r="C63" s="465" t="s">
        <v>125</v>
      </c>
      <c r="D63" s="602">
        <v>16</v>
      </c>
      <c r="E63" s="632">
        <v>18</v>
      </c>
    </row>
    <row r="64" spans="1:6" ht="13.5" customHeight="1" x14ac:dyDescent="0.3">
      <c r="A64" s="455" t="s">
        <v>1091</v>
      </c>
      <c r="B64" s="464" t="s">
        <v>126</v>
      </c>
      <c r="C64" s="465" t="s">
        <v>127</v>
      </c>
      <c r="D64" s="602">
        <v>0</v>
      </c>
      <c r="E64" s="632">
        <v>0</v>
      </c>
      <c r="F64" s="444"/>
    </row>
    <row r="65" spans="1:7" ht="12.75" customHeight="1" x14ac:dyDescent="0.3">
      <c r="A65" s="455" t="s">
        <v>1092</v>
      </c>
      <c r="B65" s="464" t="s">
        <v>128</v>
      </c>
      <c r="C65" s="465" t="s">
        <v>129</v>
      </c>
      <c r="D65" s="602">
        <v>0</v>
      </c>
      <c r="E65" s="632">
        <v>366</v>
      </c>
    </row>
    <row r="66" spans="1:7" ht="12.75" customHeight="1" x14ac:dyDescent="0.3">
      <c r="A66" s="455" t="s">
        <v>1093</v>
      </c>
      <c r="B66" s="464" t="s">
        <v>130</v>
      </c>
      <c r="C66" s="465" t="s">
        <v>131</v>
      </c>
      <c r="D66" s="602">
        <v>0</v>
      </c>
      <c r="E66" s="632">
        <v>0</v>
      </c>
    </row>
    <row r="67" spans="1:7" ht="12.75" customHeight="1" x14ac:dyDescent="0.3">
      <c r="A67" s="455" t="s">
        <v>1094</v>
      </c>
      <c r="B67" s="464" t="s">
        <v>132</v>
      </c>
      <c r="C67" s="465" t="s">
        <v>133</v>
      </c>
      <c r="D67" s="602">
        <v>3165</v>
      </c>
      <c r="E67" s="632">
        <v>2800</v>
      </c>
    </row>
    <row r="68" spans="1:7" ht="12.75" customHeight="1" x14ac:dyDescent="0.3">
      <c r="A68" s="455" t="s">
        <v>1095</v>
      </c>
      <c r="B68" s="464" t="s">
        <v>134</v>
      </c>
      <c r="C68" s="465" t="s">
        <v>135</v>
      </c>
      <c r="D68" s="602">
        <v>0</v>
      </c>
      <c r="E68" s="632">
        <v>0</v>
      </c>
    </row>
    <row r="69" spans="1:7" ht="12.75" customHeight="1" x14ac:dyDescent="0.3">
      <c r="A69" s="455" t="s">
        <v>1096</v>
      </c>
      <c r="B69" s="464" t="s">
        <v>136</v>
      </c>
      <c r="C69" s="465" t="s">
        <v>137</v>
      </c>
      <c r="D69" s="602">
        <v>0</v>
      </c>
      <c r="E69" s="632">
        <v>0</v>
      </c>
    </row>
    <row r="70" spans="1:7" ht="12.75" customHeight="1" x14ac:dyDescent="0.3">
      <c r="A70" s="455" t="s">
        <v>1097</v>
      </c>
      <c r="B70" s="464" t="s">
        <v>138</v>
      </c>
      <c r="C70" s="465" t="s">
        <v>139</v>
      </c>
      <c r="D70" s="602">
        <v>0</v>
      </c>
      <c r="E70" s="632">
        <v>0</v>
      </c>
    </row>
    <row r="71" spans="1:7" ht="12.75" customHeight="1" x14ac:dyDescent="0.3">
      <c r="A71" s="455" t="s">
        <v>1098</v>
      </c>
      <c r="B71" s="472" t="s">
        <v>140</v>
      </c>
      <c r="C71" s="465" t="s">
        <v>141</v>
      </c>
      <c r="D71" s="602">
        <v>0</v>
      </c>
      <c r="E71" s="632">
        <v>0</v>
      </c>
    </row>
    <row r="72" spans="1:7" ht="12.75" customHeight="1" x14ac:dyDescent="0.3">
      <c r="A72" s="455" t="s">
        <v>1099</v>
      </c>
      <c r="B72" s="472" t="s">
        <v>142</v>
      </c>
      <c r="C72" s="465" t="s">
        <v>143</v>
      </c>
      <c r="D72" s="602">
        <v>0</v>
      </c>
      <c r="E72" s="632">
        <v>0</v>
      </c>
    </row>
    <row r="73" spans="1:7" ht="12.75" customHeight="1" x14ac:dyDescent="0.3">
      <c r="A73" s="455" t="s">
        <v>1100</v>
      </c>
      <c r="B73" s="472" t="s">
        <v>144</v>
      </c>
      <c r="C73" s="465" t="s">
        <v>145</v>
      </c>
      <c r="D73" s="602">
        <v>0</v>
      </c>
      <c r="E73" s="632">
        <v>0</v>
      </c>
    </row>
    <row r="74" spans="1:7" ht="12.75" customHeight="1" x14ac:dyDescent="0.3">
      <c r="A74" s="455" t="s">
        <v>1101</v>
      </c>
      <c r="B74" s="464" t="s">
        <v>146</v>
      </c>
      <c r="C74" s="465" t="s">
        <v>147</v>
      </c>
      <c r="D74" s="602">
        <v>16682</v>
      </c>
      <c r="E74" s="632">
        <v>10026</v>
      </c>
    </row>
    <row r="75" spans="1:7" ht="12.75" customHeight="1" x14ac:dyDescent="0.3">
      <c r="A75" s="455" t="s">
        <v>1102</v>
      </c>
      <c r="B75" s="464" t="s">
        <v>148</v>
      </c>
      <c r="C75" s="465" t="s">
        <v>149</v>
      </c>
      <c r="D75" s="602">
        <v>27596</v>
      </c>
      <c r="E75" s="632">
        <v>20764</v>
      </c>
      <c r="G75" s="447"/>
    </row>
    <row r="76" spans="1:7" ht="12.75" customHeight="1" x14ac:dyDescent="0.3">
      <c r="A76" s="455" t="s">
        <v>1103</v>
      </c>
      <c r="B76" s="464" t="s">
        <v>150</v>
      </c>
      <c r="C76" s="465" t="s">
        <v>151</v>
      </c>
      <c r="D76" s="602">
        <v>0</v>
      </c>
      <c r="E76" s="632">
        <v>0</v>
      </c>
    </row>
    <row r="77" spans="1:7" ht="12.75" customHeight="1" x14ac:dyDescent="0.3">
      <c r="A77" s="466" t="s">
        <v>152</v>
      </c>
      <c r="B77" s="464" t="s">
        <v>153</v>
      </c>
      <c r="C77" s="465" t="s">
        <v>154</v>
      </c>
      <c r="D77" s="451">
        <f>SUM(D78:D84)</f>
        <v>1061547</v>
      </c>
      <c r="E77" s="631">
        <f>SUM(E78:E84)</f>
        <v>1108913</v>
      </c>
    </row>
    <row r="78" spans="1:7" ht="12.75" customHeight="1" x14ac:dyDescent="0.3">
      <c r="A78" s="455" t="s">
        <v>1104</v>
      </c>
      <c r="B78" s="464" t="s">
        <v>155</v>
      </c>
      <c r="C78" s="465" t="s">
        <v>156</v>
      </c>
      <c r="D78" s="602">
        <v>1311</v>
      </c>
      <c r="E78" s="632">
        <v>1323</v>
      </c>
    </row>
    <row r="79" spans="1:7" ht="12.75" customHeight="1" x14ac:dyDescent="0.3">
      <c r="A79" s="455" t="s">
        <v>1105</v>
      </c>
      <c r="B79" s="464" t="s">
        <v>157</v>
      </c>
      <c r="C79" s="465" t="s">
        <v>158</v>
      </c>
      <c r="D79" s="602">
        <v>12</v>
      </c>
      <c r="E79" s="632">
        <v>22</v>
      </c>
    </row>
    <row r="80" spans="1:7" ht="12.75" customHeight="1" x14ac:dyDescent="0.3">
      <c r="A80" s="455" t="s">
        <v>1106</v>
      </c>
      <c r="B80" s="464" t="s">
        <v>159</v>
      </c>
      <c r="C80" s="465" t="s">
        <v>160</v>
      </c>
      <c r="D80" s="602">
        <v>1060224</v>
      </c>
      <c r="E80" s="632">
        <v>1107568</v>
      </c>
    </row>
    <row r="81" spans="1:6" ht="12.75" customHeight="1" x14ac:dyDescent="0.3">
      <c r="A81" s="455" t="s">
        <v>1107</v>
      </c>
      <c r="B81" s="464" t="s">
        <v>161</v>
      </c>
      <c r="C81" s="465" t="s">
        <v>162</v>
      </c>
      <c r="D81" s="602">
        <v>0</v>
      </c>
      <c r="E81" s="632">
        <v>0</v>
      </c>
    </row>
    <row r="82" spans="1:6" ht="12.75" customHeight="1" x14ac:dyDescent="0.3">
      <c r="A82" s="455" t="s">
        <v>1108</v>
      </c>
      <c r="B82" s="464" t="s">
        <v>163</v>
      </c>
      <c r="C82" s="465" t="s">
        <v>164</v>
      </c>
      <c r="D82" s="602">
        <v>0</v>
      </c>
      <c r="E82" s="632">
        <v>0</v>
      </c>
    </row>
    <row r="83" spans="1:6" ht="12.75" customHeight="1" x14ac:dyDescent="0.3">
      <c r="A83" s="455" t="s">
        <v>1109</v>
      </c>
      <c r="B83" s="464" t="s">
        <v>165</v>
      </c>
      <c r="C83" s="465" t="s">
        <v>166</v>
      </c>
      <c r="D83" s="602">
        <v>0</v>
      </c>
      <c r="E83" s="632">
        <v>0</v>
      </c>
    </row>
    <row r="84" spans="1:6" ht="12.75" customHeight="1" x14ac:dyDescent="0.3">
      <c r="A84" s="455" t="s">
        <v>1110</v>
      </c>
      <c r="B84" s="464" t="s">
        <v>167</v>
      </c>
      <c r="C84" s="465" t="s">
        <v>168</v>
      </c>
      <c r="D84" s="602">
        <v>0</v>
      </c>
      <c r="E84" s="632">
        <v>0</v>
      </c>
    </row>
    <row r="85" spans="1:6" ht="12.75" customHeight="1" x14ac:dyDescent="0.3">
      <c r="A85" s="466" t="s">
        <v>169</v>
      </c>
      <c r="B85" s="464" t="s">
        <v>170</v>
      </c>
      <c r="C85" s="465" t="s">
        <v>171</v>
      </c>
      <c r="D85" s="451">
        <f>SUM(D86:D87)</f>
        <v>14098</v>
      </c>
      <c r="E85" s="631">
        <f>SUM(E86:E87)</f>
        <v>15138</v>
      </c>
    </row>
    <row r="86" spans="1:6" ht="12.75" customHeight="1" x14ac:dyDescent="0.3">
      <c r="A86" s="455" t="s">
        <v>1111</v>
      </c>
      <c r="B86" s="464" t="s">
        <v>172</v>
      </c>
      <c r="C86" s="465" t="s">
        <v>173</v>
      </c>
      <c r="D86" s="602">
        <v>9371</v>
      </c>
      <c r="E86" s="632">
        <v>10580</v>
      </c>
    </row>
    <row r="87" spans="1:6" ht="12.75" customHeight="1" x14ac:dyDescent="0.3">
      <c r="A87" s="455" t="s">
        <v>1112</v>
      </c>
      <c r="B87" s="464" t="s">
        <v>174</v>
      </c>
      <c r="C87" s="465" t="s">
        <v>175</v>
      </c>
      <c r="D87" s="602">
        <v>4727</v>
      </c>
      <c r="E87" s="632">
        <v>4558</v>
      </c>
    </row>
    <row r="88" spans="1:6" ht="12.75" customHeight="1" thickBot="1" x14ac:dyDescent="0.35">
      <c r="A88" s="467" t="s">
        <v>176</v>
      </c>
      <c r="B88" s="468" t="s">
        <v>177</v>
      </c>
      <c r="C88" s="465" t="s">
        <v>178</v>
      </c>
      <c r="D88" s="453">
        <f>D7+D46</f>
        <v>3749067</v>
      </c>
      <c r="E88" s="635">
        <f>E7+E46</f>
        <v>3781352</v>
      </c>
    </row>
    <row r="89" spans="1:6" ht="12.75" customHeight="1" thickBot="1" x14ac:dyDescent="0.35">
      <c r="A89" s="473" t="s">
        <v>179</v>
      </c>
      <c r="B89" s="939" t="s">
        <v>180</v>
      </c>
      <c r="C89" s="940"/>
      <c r="D89" s="459" t="s">
        <v>181</v>
      </c>
      <c r="E89" s="460" t="s">
        <v>182</v>
      </c>
    </row>
    <row r="90" spans="1:6" ht="12.75" customHeight="1" x14ac:dyDescent="0.3">
      <c r="A90" s="474" t="s">
        <v>183</v>
      </c>
      <c r="B90" s="637" t="s">
        <v>184</v>
      </c>
      <c r="C90" s="475" t="s">
        <v>185</v>
      </c>
      <c r="D90" s="450">
        <f>D91+D95</f>
        <v>3580376</v>
      </c>
      <c r="E90" s="630">
        <f>E91+E95</f>
        <v>3614947</v>
      </c>
    </row>
    <row r="91" spans="1:6" ht="12.75" customHeight="1" x14ac:dyDescent="0.3">
      <c r="A91" s="455" t="s">
        <v>186</v>
      </c>
      <c r="B91" s="464" t="s">
        <v>187</v>
      </c>
      <c r="C91" s="465" t="s">
        <v>188</v>
      </c>
      <c r="D91" s="451">
        <f>SUM(D92:D94)</f>
        <v>3523529</v>
      </c>
      <c r="E91" s="631">
        <f>SUM(E92:E94)</f>
        <v>3579383</v>
      </c>
    </row>
    <row r="92" spans="1:6" ht="12.75" customHeight="1" x14ac:dyDescent="0.3">
      <c r="A92" s="455" t="s">
        <v>1113</v>
      </c>
      <c r="B92" s="464" t="s">
        <v>189</v>
      </c>
      <c r="C92" s="465" t="s">
        <v>190</v>
      </c>
      <c r="D92" s="602">
        <v>2590178</v>
      </c>
      <c r="E92" s="632">
        <v>2579276</v>
      </c>
      <c r="F92" s="447"/>
    </row>
    <row r="93" spans="1:6" ht="12.75" customHeight="1" x14ac:dyDescent="0.3">
      <c r="A93" s="455" t="s">
        <v>1114</v>
      </c>
      <c r="B93" s="464" t="s">
        <v>191</v>
      </c>
      <c r="C93" s="465" t="s">
        <v>192</v>
      </c>
      <c r="D93" s="602">
        <v>933351</v>
      </c>
      <c r="E93" s="632">
        <v>1000107</v>
      </c>
    </row>
    <row r="94" spans="1:6" ht="12.75" customHeight="1" x14ac:dyDescent="0.3">
      <c r="A94" s="455" t="s">
        <v>1115</v>
      </c>
      <c r="B94" s="472" t="s">
        <v>193</v>
      </c>
      <c r="C94" s="465" t="s">
        <v>194</v>
      </c>
      <c r="D94" s="602">
        <v>0</v>
      </c>
      <c r="E94" s="632">
        <v>0</v>
      </c>
      <c r="F94" s="442"/>
    </row>
    <row r="95" spans="1:6" ht="12.75" customHeight="1" x14ac:dyDescent="0.3">
      <c r="A95" s="466" t="s">
        <v>195</v>
      </c>
      <c r="B95" s="464" t="s">
        <v>196</v>
      </c>
      <c r="C95" s="465" t="s">
        <v>197</v>
      </c>
      <c r="D95" s="451">
        <f>SUM(D96:D98)</f>
        <v>56847</v>
      </c>
      <c r="E95" s="631">
        <f>SUM(E96:E98)</f>
        <v>35564</v>
      </c>
    </row>
    <row r="96" spans="1:6" ht="12.75" customHeight="1" x14ac:dyDescent="0.3">
      <c r="A96" s="455" t="s">
        <v>1116</v>
      </c>
      <c r="B96" s="464" t="s">
        <v>198</v>
      </c>
      <c r="C96" s="465" t="s">
        <v>199</v>
      </c>
      <c r="D96" s="602">
        <v>0</v>
      </c>
      <c r="E96" s="632">
        <v>35564</v>
      </c>
    </row>
    <row r="97" spans="1:5" ht="12.75" customHeight="1" x14ac:dyDescent="0.3">
      <c r="A97" s="455" t="s">
        <v>1117</v>
      </c>
      <c r="B97" s="464" t="s">
        <v>200</v>
      </c>
      <c r="C97" s="465" t="s">
        <v>201</v>
      </c>
      <c r="D97" s="602">
        <v>56847</v>
      </c>
      <c r="E97" s="632">
        <v>0</v>
      </c>
    </row>
    <row r="98" spans="1:5" ht="12.75" customHeight="1" x14ac:dyDescent="0.3">
      <c r="A98" s="455" t="s">
        <v>1118</v>
      </c>
      <c r="B98" s="464" t="s">
        <v>202</v>
      </c>
      <c r="C98" s="465" t="s">
        <v>203</v>
      </c>
      <c r="D98" s="602">
        <v>0</v>
      </c>
      <c r="E98" s="632">
        <v>0</v>
      </c>
    </row>
    <row r="99" spans="1:5" ht="12.75" customHeight="1" x14ac:dyDescent="0.3">
      <c r="A99" s="455" t="s">
        <v>204</v>
      </c>
      <c r="B99" s="476" t="s">
        <v>205</v>
      </c>
      <c r="C99" s="465" t="s">
        <v>206</v>
      </c>
      <c r="D99" s="451">
        <f>D100+D102+D110+D134</f>
        <v>168691</v>
      </c>
      <c r="E99" s="631">
        <f>E100+E102+E110+E134</f>
        <v>166405</v>
      </c>
    </row>
    <row r="100" spans="1:5" ht="12.75" customHeight="1" x14ac:dyDescent="0.3">
      <c r="A100" s="455" t="s">
        <v>207</v>
      </c>
      <c r="B100" s="464" t="s">
        <v>208</v>
      </c>
      <c r="C100" s="465" t="s">
        <v>209</v>
      </c>
      <c r="D100" s="451">
        <f>D101</f>
        <v>0</v>
      </c>
      <c r="E100" s="631">
        <f>E101</f>
        <v>0</v>
      </c>
    </row>
    <row r="101" spans="1:5" ht="12.75" customHeight="1" x14ac:dyDescent="0.3">
      <c r="A101" s="455" t="s">
        <v>1119</v>
      </c>
      <c r="B101" s="464" t="s">
        <v>210</v>
      </c>
      <c r="C101" s="465" t="s">
        <v>211</v>
      </c>
      <c r="D101" s="443">
        <v>0</v>
      </c>
      <c r="E101" s="636">
        <v>0</v>
      </c>
    </row>
    <row r="102" spans="1:5" ht="12.75" customHeight="1" x14ac:dyDescent="0.3">
      <c r="A102" s="455" t="s">
        <v>212</v>
      </c>
      <c r="B102" s="464" t="s">
        <v>213</v>
      </c>
      <c r="C102" s="465" t="s">
        <v>214</v>
      </c>
      <c r="D102" s="451">
        <f>SUM(D103:D109)</f>
        <v>0</v>
      </c>
      <c r="E102" s="631">
        <f>SUM(E103:E109)</f>
        <v>0</v>
      </c>
    </row>
    <row r="103" spans="1:5" ht="12.75" customHeight="1" x14ac:dyDescent="0.3">
      <c r="A103" s="455" t="s">
        <v>1120</v>
      </c>
      <c r="B103" s="464" t="s">
        <v>215</v>
      </c>
      <c r="C103" s="465" t="s">
        <v>216</v>
      </c>
      <c r="D103" s="602">
        <v>0</v>
      </c>
      <c r="E103" s="632">
        <v>0</v>
      </c>
    </row>
    <row r="104" spans="1:5" ht="12.75" customHeight="1" x14ac:dyDescent="0.3">
      <c r="A104" s="455" t="s">
        <v>1121</v>
      </c>
      <c r="B104" s="472" t="s">
        <v>217</v>
      </c>
      <c r="C104" s="465" t="s">
        <v>218</v>
      </c>
      <c r="D104" s="602">
        <v>0</v>
      </c>
      <c r="E104" s="632">
        <v>0</v>
      </c>
    </row>
    <row r="105" spans="1:5" ht="12.75" customHeight="1" x14ac:dyDescent="0.3">
      <c r="A105" s="455" t="s">
        <v>1122</v>
      </c>
      <c r="B105" s="472" t="s">
        <v>219</v>
      </c>
      <c r="C105" s="465" t="s">
        <v>220</v>
      </c>
      <c r="D105" s="602">
        <v>0</v>
      </c>
      <c r="E105" s="632">
        <v>0</v>
      </c>
    </row>
    <row r="106" spans="1:5" ht="12.75" customHeight="1" x14ac:dyDescent="0.3">
      <c r="A106" s="455" t="s">
        <v>1123</v>
      </c>
      <c r="B106" s="464" t="s">
        <v>221</v>
      </c>
      <c r="C106" s="465" t="s">
        <v>222</v>
      </c>
      <c r="D106" s="602">
        <v>0</v>
      </c>
      <c r="E106" s="632">
        <v>0</v>
      </c>
    </row>
    <row r="107" spans="1:5" ht="12.75" customHeight="1" x14ac:dyDescent="0.3">
      <c r="A107" s="455" t="s">
        <v>1124</v>
      </c>
      <c r="B107" s="472" t="s">
        <v>223</v>
      </c>
      <c r="C107" s="465" t="s">
        <v>224</v>
      </c>
      <c r="D107" s="602">
        <v>0</v>
      </c>
      <c r="E107" s="632">
        <v>0</v>
      </c>
    </row>
    <row r="108" spans="1:5" ht="12.75" customHeight="1" x14ac:dyDescent="0.3">
      <c r="A108" s="455" t="s">
        <v>1125</v>
      </c>
      <c r="B108" s="464" t="s">
        <v>225</v>
      </c>
      <c r="C108" s="465" t="s">
        <v>226</v>
      </c>
      <c r="D108" s="602">
        <v>0</v>
      </c>
      <c r="E108" s="632">
        <v>0</v>
      </c>
    </row>
    <row r="109" spans="1:5" ht="12.75" customHeight="1" x14ac:dyDescent="0.3">
      <c r="A109" s="455" t="s">
        <v>1126</v>
      </c>
      <c r="B109" s="472" t="s">
        <v>227</v>
      </c>
      <c r="C109" s="465" t="s">
        <v>228</v>
      </c>
      <c r="D109" s="602">
        <v>0</v>
      </c>
      <c r="E109" s="632">
        <v>0</v>
      </c>
    </row>
    <row r="110" spans="1:5" ht="12.75" customHeight="1" x14ac:dyDescent="0.3">
      <c r="A110" s="466" t="s">
        <v>229</v>
      </c>
      <c r="B110" s="464" t="s">
        <v>230</v>
      </c>
      <c r="C110" s="465" t="s">
        <v>231</v>
      </c>
      <c r="D110" s="451">
        <f>SUM(D111:D133)</f>
        <v>111232</v>
      </c>
      <c r="E110" s="631">
        <f>SUM(E111:E133)</f>
        <v>115578</v>
      </c>
    </row>
    <row r="111" spans="1:5" ht="12.75" customHeight="1" x14ac:dyDescent="0.3">
      <c r="A111" s="455" t="s">
        <v>1127</v>
      </c>
      <c r="B111" s="464" t="s">
        <v>232</v>
      </c>
      <c r="C111" s="465" t="s">
        <v>233</v>
      </c>
      <c r="D111" s="602">
        <v>16165</v>
      </c>
      <c r="E111" s="632">
        <v>15929</v>
      </c>
    </row>
    <row r="112" spans="1:5" ht="12.75" customHeight="1" x14ac:dyDescent="0.3">
      <c r="A112" s="455" t="s">
        <v>1128</v>
      </c>
      <c r="B112" s="464" t="s">
        <v>234</v>
      </c>
      <c r="C112" s="465" t="s">
        <v>235</v>
      </c>
      <c r="D112" s="602">
        <v>0</v>
      </c>
      <c r="E112" s="632">
        <v>0</v>
      </c>
    </row>
    <row r="113" spans="1:5" ht="12.75" customHeight="1" x14ac:dyDescent="0.3">
      <c r="A113" s="455" t="s">
        <v>1129</v>
      </c>
      <c r="B113" s="464" t="s">
        <v>236</v>
      </c>
      <c r="C113" s="465" t="s">
        <v>237</v>
      </c>
      <c r="D113" s="602">
        <v>1226</v>
      </c>
      <c r="E113" s="632">
        <v>1609</v>
      </c>
    </row>
    <row r="114" spans="1:5" ht="12.75" customHeight="1" x14ac:dyDescent="0.3">
      <c r="A114" s="455" t="s">
        <v>1130</v>
      </c>
      <c r="B114" s="464" t="s">
        <v>238</v>
      </c>
      <c r="C114" s="465" t="s">
        <v>239</v>
      </c>
      <c r="D114" s="602">
        <v>6209</v>
      </c>
      <c r="E114" s="632">
        <v>6506</v>
      </c>
    </row>
    <row r="115" spans="1:5" ht="12.75" customHeight="1" x14ac:dyDescent="0.3">
      <c r="A115" s="455" t="s">
        <v>1131</v>
      </c>
      <c r="B115" s="464" t="s">
        <v>240</v>
      </c>
      <c r="C115" s="465" t="s">
        <v>241</v>
      </c>
      <c r="D115" s="602">
        <v>92</v>
      </c>
      <c r="E115" s="632">
        <v>141</v>
      </c>
    </row>
    <row r="116" spans="1:5" ht="12.75" customHeight="1" x14ac:dyDescent="0.3">
      <c r="A116" s="455" t="s">
        <v>1132</v>
      </c>
      <c r="B116" s="464" t="s">
        <v>242</v>
      </c>
      <c r="C116" s="465" t="s">
        <v>243</v>
      </c>
      <c r="D116" s="602">
        <v>46453</v>
      </c>
      <c r="E116" s="632">
        <v>47625</v>
      </c>
    </row>
    <row r="117" spans="1:5" ht="12.75" customHeight="1" x14ac:dyDescent="0.3">
      <c r="A117" s="455" t="s">
        <v>1133</v>
      </c>
      <c r="B117" s="464" t="s">
        <v>126</v>
      </c>
      <c r="C117" s="465" t="s">
        <v>244</v>
      </c>
      <c r="D117" s="602">
        <v>22526</v>
      </c>
      <c r="E117" s="632">
        <v>23657</v>
      </c>
    </row>
    <row r="118" spans="1:5" ht="12.75" customHeight="1" x14ac:dyDescent="0.3">
      <c r="A118" s="455" t="s">
        <v>1134</v>
      </c>
      <c r="B118" s="464" t="s">
        <v>128</v>
      </c>
      <c r="C118" s="465" t="s">
        <v>245</v>
      </c>
      <c r="D118" s="602">
        <v>7952</v>
      </c>
      <c r="E118" s="632">
        <v>0</v>
      </c>
    </row>
    <row r="119" spans="1:5" ht="12.75" customHeight="1" x14ac:dyDescent="0.3">
      <c r="A119" s="455" t="s">
        <v>1135</v>
      </c>
      <c r="B119" s="464" t="s">
        <v>130</v>
      </c>
      <c r="C119" s="465" t="s">
        <v>246</v>
      </c>
      <c r="D119" s="602">
        <v>4798</v>
      </c>
      <c r="E119" s="632">
        <v>5145</v>
      </c>
    </row>
    <row r="120" spans="1:5" ht="12.75" customHeight="1" x14ac:dyDescent="0.3">
      <c r="A120" s="455" t="s">
        <v>1136</v>
      </c>
      <c r="B120" s="464" t="s">
        <v>132</v>
      </c>
      <c r="C120" s="465" t="s">
        <v>247</v>
      </c>
      <c r="D120" s="602">
        <v>0</v>
      </c>
      <c r="E120" s="632">
        <v>0</v>
      </c>
    </row>
    <row r="121" spans="1:5" ht="12.75" customHeight="1" x14ac:dyDescent="0.3">
      <c r="A121" s="455" t="s">
        <v>1137</v>
      </c>
      <c r="B121" s="464" t="s">
        <v>134</v>
      </c>
      <c r="C121" s="465" t="s">
        <v>248</v>
      </c>
      <c r="D121" s="602">
        <v>1</v>
      </c>
      <c r="E121" s="632">
        <v>0</v>
      </c>
    </row>
    <row r="122" spans="1:5" ht="12.75" customHeight="1" x14ac:dyDescent="0.3">
      <c r="A122" s="455" t="s">
        <v>1138</v>
      </c>
      <c r="B122" s="464" t="s">
        <v>136</v>
      </c>
      <c r="C122" s="465" t="s">
        <v>249</v>
      </c>
      <c r="D122" s="602">
        <v>4148</v>
      </c>
      <c r="E122" s="632">
        <v>13539</v>
      </c>
    </row>
    <row r="123" spans="1:5" x14ac:dyDescent="0.3">
      <c r="A123" s="455" t="s">
        <v>1139</v>
      </c>
      <c r="B123" s="464" t="s">
        <v>138</v>
      </c>
      <c r="C123" s="465" t="s">
        <v>250</v>
      </c>
      <c r="D123" s="602">
        <v>0</v>
      </c>
      <c r="E123" s="632">
        <v>0</v>
      </c>
    </row>
    <row r="124" spans="1:5" x14ac:dyDescent="0.3">
      <c r="A124" s="455" t="s">
        <v>1140</v>
      </c>
      <c r="B124" s="472" t="s">
        <v>251</v>
      </c>
      <c r="C124" s="465" t="s">
        <v>252</v>
      </c>
      <c r="D124" s="602">
        <v>0</v>
      </c>
      <c r="E124" s="632">
        <v>0</v>
      </c>
    </row>
    <row r="125" spans="1:5" ht="12.75" customHeight="1" x14ac:dyDescent="0.3">
      <c r="A125" s="455" t="s">
        <v>1141</v>
      </c>
      <c r="B125" s="472" t="s">
        <v>253</v>
      </c>
      <c r="C125" s="465" t="s">
        <v>254</v>
      </c>
      <c r="D125" s="602">
        <v>0</v>
      </c>
      <c r="E125" s="632">
        <v>0</v>
      </c>
    </row>
    <row r="126" spans="1:5" ht="12.75" customHeight="1" x14ac:dyDescent="0.3">
      <c r="A126" s="455" t="s">
        <v>1142</v>
      </c>
      <c r="B126" s="472" t="s">
        <v>142</v>
      </c>
      <c r="C126" s="465" t="s">
        <v>255</v>
      </c>
      <c r="D126" s="602">
        <v>0</v>
      </c>
      <c r="E126" s="632">
        <v>0</v>
      </c>
    </row>
    <row r="127" spans="1:5" ht="12.75" customHeight="1" x14ac:dyDescent="0.3">
      <c r="A127" s="455" t="s">
        <v>1143</v>
      </c>
      <c r="B127" s="464" t="s">
        <v>256</v>
      </c>
      <c r="C127" s="465" t="s">
        <v>257</v>
      </c>
      <c r="D127" s="602">
        <v>651</v>
      </c>
      <c r="E127" s="632">
        <v>659</v>
      </c>
    </row>
    <row r="128" spans="1:5" ht="12.75" customHeight="1" x14ac:dyDescent="0.3">
      <c r="A128" s="455" t="s">
        <v>1144</v>
      </c>
      <c r="B128" s="464" t="s">
        <v>258</v>
      </c>
      <c r="C128" s="465" t="s">
        <v>259</v>
      </c>
      <c r="D128" s="602">
        <v>0</v>
      </c>
      <c r="E128" s="632">
        <v>0</v>
      </c>
    </row>
    <row r="129" spans="1:7" ht="12.75" customHeight="1" x14ac:dyDescent="0.3">
      <c r="A129" s="455" t="s">
        <v>1145</v>
      </c>
      <c r="B129" s="464" t="s">
        <v>260</v>
      </c>
      <c r="C129" s="465" t="s">
        <v>261</v>
      </c>
      <c r="D129" s="602">
        <v>0</v>
      </c>
      <c r="E129" s="632">
        <v>0</v>
      </c>
    </row>
    <row r="130" spans="1:7" ht="12.75" customHeight="1" x14ac:dyDescent="0.3">
      <c r="A130" s="455" t="s">
        <v>1146</v>
      </c>
      <c r="B130" s="464" t="s">
        <v>262</v>
      </c>
      <c r="C130" s="465" t="s">
        <v>263</v>
      </c>
      <c r="D130" s="602">
        <v>0</v>
      </c>
      <c r="E130" s="632">
        <v>0</v>
      </c>
    </row>
    <row r="131" spans="1:7" ht="12.75" customHeight="1" x14ac:dyDescent="0.3">
      <c r="A131" s="455" t="s">
        <v>1147</v>
      </c>
      <c r="B131" s="464" t="s">
        <v>264</v>
      </c>
      <c r="C131" s="465" t="s">
        <v>265</v>
      </c>
      <c r="D131" s="602">
        <v>0</v>
      </c>
      <c r="E131" s="632">
        <v>0</v>
      </c>
    </row>
    <row r="132" spans="1:7" ht="12.75" customHeight="1" x14ac:dyDescent="0.3">
      <c r="A132" s="455" t="s">
        <v>1148</v>
      </c>
      <c r="B132" s="464" t="s">
        <v>1152</v>
      </c>
      <c r="C132" s="465" t="s">
        <v>266</v>
      </c>
      <c r="D132" s="602">
        <v>1011</v>
      </c>
      <c r="E132" s="632">
        <v>768</v>
      </c>
    </row>
    <row r="133" spans="1:7" ht="12.75" customHeight="1" x14ac:dyDescent="0.3">
      <c r="A133" s="455" t="s">
        <v>1149</v>
      </c>
      <c r="B133" s="464" t="s">
        <v>267</v>
      </c>
      <c r="C133" s="465" t="s">
        <v>268</v>
      </c>
      <c r="D133" s="602">
        <v>0</v>
      </c>
      <c r="E133" s="632">
        <v>0</v>
      </c>
    </row>
    <row r="134" spans="1:7" ht="12.75" customHeight="1" x14ac:dyDescent="0.3">
      <c r="A134" s="466" t="s">
        <v>269</v>
      </c>
      <c r="B134" s="464" t="s">
        <v>270</v>
      </c>
      <c r="C134" s="465" t="s">
        <v>271</v>
      </c>
      <c r="D134" s="451">
        <f>SUM(D135:D136)</f>
        <v>57459</v>
      </c>
      <c r="E134" s="631">
        <f>SUM(E135:E136)</f>
        <v>50827</v>
      </c>
    </row>
    <row r="135" spans="1:7" ht="12.75" customHeight="1" x14ac:dyDescent="0.3">
      <c r="A135" s="455" t="s">
        <v>1150</v>
      </c>
      <c r="B135" s="464" t="s">
        <v>272</v>
      </c>
      <c r="C135" s="465" t="s">
        <v>273</v>
      </c>
      <c r="D135" s="602">
        <v>3524</v>
      </c>
      <c r="E135" s="632">
        <v>4228</v>
      </c>
    </row>
    <row r="136" spans="1:7" ht="12.75" customHeight="1" x14ac:dyDescent="0.3">
      <c r="A136" s="455" t="s">
        <v>1151</v>
      </c>
      <c r="B136" s="464" t="s">
        <v>274</v>
      </c>
      <c r="C136" s="465" t="s">
        <v>275</v>
      </c>
      <c r="D136" s="602">
        <v>53935</v>
      </c>
      <c r="E136" s="632">
        <v>46599</v>
      </c>
      <c r="G136" s="447"/>
    </row>
    <row r="137" spans="1:7" ht="12.75" customHeight="1" thickBot="1" x14ac:dyDescent="0.35">
      <c r="A137" s="467" t="s">
        <v>276</v>
      </c>
      <c r="B137" s="477" t="s">
        <v>277</v>
      </c>
      <c r="C137" s="478" t="s">
        <v>278</v>
      </c>
      <c r="D137" s="454">
        <f>D90+D99</f>
        <v>3749067</v>
      </c>
      <c r="E137" s="635">
        <f>E90+E99</f>
        <v>3781352</v>
      </c>
    </row>
    <row r="138" spans="1:7" ht="12.75" customHeight="1" x14ac:dyDescent="0.3">
      <c r="A138" s="445"/>
      <c r="B138" s="446"/>
      <c r="C138" s="446"/>
    </row>
    <row r="139" spans="1:7" ht="12.75" customHeight="1" x14ac:dyDescent="0.3">
      <c r="A139" s="445"/>
      <c r="B139" s="446"/>
      <c r="C139" s="446"/>
    </row>
    <row r="140" spans="1:7" ht="12.75" customHeight="1" x14ac:dyDescent="0.3">
      <c r="A140" s="445"/>
      <c r="B140" s="448"/>
      <c r="C140" s="448"/>
    </row>
    <row r="141" spans="1:7" ht="12.75" customHeight="1" x14ac:dyDescent="0.3"/>
    <row r="143" spans="1:7" ht="12.75" customHeight="1" x14ac:dyDescent="0.3"/>
  </sheetData>
  <mergeCells count="6">
    <mergeCell ref="B89:C89"/>
    <mergeCell ref="A1:E1"/>
    <mergeCell ref="A2:E2"/>
    <mergeCell ref="A3:E3"/>
    <mergeCell ref="A4:E4"/>
    <mergeCell ref="B6:C6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T8"/>
  <sheetViews>
    <sheetView workbookViewId="0"/>
  </sheetViews>
  <sheetFormatPr defaultColWidth="11.6640625" defaultRowHeight="13.8" x14ac:dyDescent="0.3"/>
  <cols>
    <col min="1" max="2" width="4.33203125" style="217" customWidth="1"/>
    <col min="3" max="3" width="14.88671875" style="217" customWidth="1"/>
    <col min="4" max="4" width="43.21875" style="217" customWidth="1"/>
    <col min="5" max="5" width="12.33203125" style="217" customWidth="1"/>
    <col min="6" max="6" width="10.6640625" style="217" customWidth="1"/>
    <col min="7" max="7" width="11.5546875" style="217" customWidth="1"/>
    <col min="8" max="8" width="10.6640625" style="217" customWidth="1"/>
    <col min="9" max="9" width="11.6640625" style="217" customWidth="1"/>
    <col min="10" max="10" width="10.6640625" style="217" customWidth="1"/>
    <col min="11" max="11" width="12.5546875" style="217" customWidth="1"/>
    <col min="12" max="12" width="2.33203125" style="217" customWidth="1"/>
    <col min="13" max="13" width="10.6640625" style="217" customWidth="1"/>
    <col min="14" max="14" width="14" style="217" customWidth="1"/>
    <col min="15" max="15" width="10.6640625" style="217" customWidth="1"/>
    <col min="16" max="16" width="8.6640625" style="217" customWidth="1"/>
    <col min="17" max="254" width="9.33203125" style="217" customWidth="1"/>
    <col min="255" max="255" width="3.33203125" style="217" customWidth="1"/>
    <col min="256" max="16384" width="11.6640625" style="217"/>
  </cols>
  <sheetData>
    <row r="1" spans="1:20" s="14" customFormat="1" ht="15.6" x14ac:dyDescent="0.3">
      <c r="A1" s="214" t="s">
        <v>607</v>
      </c>
      <c r="B1" s="214"/>
      <c r="D1" s="13"/>
      <c r="E1" s="13"/>
      <c r="F1" s="13"/>
      <c r="G1" s="13"/>
      <c r="H1" s="13"/>
      <c r="I1" s="215"/>
      <c r="J1" s="13"/>
      <c r="K1" s="13"/>
      <c r="L1" s="216"/>
      <c r="M1" s="13"/>
      <c r="N1" s="13"/>
      <c r="O1" s="13"/>
      <c r="Q1" s="13"/>
      <c r="R1" s="13"/>
      <c r="S1" s="13"/>
      <c r="T1" s="13"/>
    </row>
    <row r="2" spans="1:20" ht="14.4" thickBot="1" x14ac:dyDescent="0.35">
      <c r="C2" s="96"/>
      <c r="D2" s="96"/>
      <c r="E2" s="218"/>
      <c r="F2" s="218"/>
      <c r="G2" s="96"/>
      <c r="H2" s="96"/>
      <c r="I2" s="96"/>
      <c r="J2" s="96"/>
      <c r="L2" s="216"/>
      <c r="M2" s="96"/>
      <c r="N2" s="96"/>
      <c r="O2" s="219" t="s">
        <v>332</v>
      </c>
      <c r="P2" s="96"/>
      <c r="Q2" s="96"/>
      <c r="R2" s="96"/>
      <c r="S2" s="96"/>
      <c r="T2" s="96"/>
    </row>
    <row r="3" spans="1:20" ht="27" customHeight="1" x14ac:dyDescent="0.3">
      <c r="A3" s="1054" t="s">
        <v>456</v>
      </c>
      <c r="B3" s="1064" t="s">
        <v>505</v>
      </c>
      <c r="C3" s="1057" t="s">
        <v>608</v>
      </c>
      <c r="D3" s="1060" t="s">
        <v>609</v>
      </c>
      <c r="E3" s="1063" t="s">
        <v>1216</v>
      </c>
      <c r="F3" s="1045"/>
      <c r="G3" s="1045" t="s">
        <v>610</v>
      </c>
      <c r="H3" s="1045"/>
      <c r="I3" s="1045" t="s">
        <v>611</v>
      </c>
      <c r="J3" s="1045"/>
      <c r="K3" s="1052" t="s">
        <v>510</v>
      </c>
      <c r="L3" s="216"/>
      <c r="M3" s="1046" t="s">
        <v>1217</v>
      </c>
      <c r="N3" s="1048" t="s">
        <v>1218</v>
      </c>
      <c r="O3" s="1050" t="s">
        <v>511</v>
      </c>
    </row>
    <row r="4" spans="1:20" ht="15" customHeight="1" x14ac:dyDescent="0.3">
      <c r="A4" s="1055"/>
      <c r="B4" s="1065"/>
      <c r="C4" s="1058"/>
      <c r="D4" s="1061"/>
      <c r="E4" s="220" t="s">
        <v>512</v>
      </c>
      <c r="F4" s="200" t="s">
        <v>513</v>
      </c>
      <c r="G4" s="220" t="s">
        <v>512</v>
      </c>
      <c r="H4" s="200" t="s">
        <v>513</v>
      </c>
      <c r="I4" s="220" t="s">
        <v>612</v>
      </c>
      <c r="J4" s="200" t="s">
        <v>513</v>
      </c>
      <c r="K4" s="1053"/>
      <c r="L4" s="216"/>
      <c r="M4" s="1047"/>
      <c r="N4" s="1049"/>
      <c r="O4" s="1051"/>
    </row>
    <row r="5" spans="1:20" ht="12.75" customHeight="1" thickBot="1" x14ac:dyDescent="0.35">
      <c r="A5" s="1056"/>
      <c r="B5" s="1066"/>
      <c r="C5" s="1059"/>
      <c r="D5" s="1062"/>
      <c r="E5" s="201" t="s">
        <v>517</v>
      </c>
      <c r="F5" s="202" t="s">
        <v>518</v>
      </c>
      <c r="G5" s="202" t="s">
        <v>519</v>
      </c>
      <c r="H5" s="202" t="s">
        <v>520</v>
      </c>
      <c r="I5" s="202" t="s">
        <v>521</v>
      </c>
      <c r="J5" s="202" t="s">
        <v>522</v>
      </c>
      <c r="K5" s="203" t="s">
        <v>613</v>
      </c>
      <c r="L5" s="216"/>
      <c r="M5" s="221" t="s">
        <v>524</v>
      </c>
      <c r="N5" s="202" t="s">
        <v>525</v>
      </c>
      <c r="O5" s="203" t="s">
        <v>614</v>
      </c>
    </row>
    <row r="6" spans="1:20" s="216" customFormat="1" ht="15.75" customHeight="1" thickBot="1" x14ac:dyDescent="0.35">
      <c r="A6" s="222">
        <v>1</v>
      </c>
      <c r="B6" s="423">
        <v>10</v>
      </c>
      <c r="C6" s="248" t="s">
        <v>615</v>
      </c>
      <c r="D6" s="249" t="s">
        <v>616</v>
      </c>
      <c r="E6" s="401">
        <v>512</v>
      </c>
      <c r="F6" s="402">
        <v>512</v>
      </c>
      <c r="G6" s="402">
        <v>8932</v>
      </c>
      <c r="H6" s="402">
        <v>8932</v>
      </c>
      <c r="I6" s="403">
        <f>+E6+G6</f>
        <v>9444</v>
      </c>
      <c r="J6" s="403">
        <f>+F6+H6</f>
        <v>9444</v>
      </c>
      <c r="K6" s="404">
        <f>+I6-J6</f>
        <v>0</v>
      </c>
      <c r="L6" s="405"/>
      <c r="M6" s="406">
        <v>8950</v>
      </c>
      <c r="N6" s="407"/>
      <c r="O6" s="404">
        <f t="shared" ref="O6" si="0">+J6+M6+N6</f>
        <v>18394</v>
      </c>
    </row>
    <row r="7" spans="1:20" s="224" customFormat="1" ht="16.5" customHeight="1" thickBot="1" x14ac:dyDescent="0.35">
      <c r="A7" s="223">
        <f>+A6+1</f>
        <v>2</v>
      </c>
      <c r="B7" s="424">
        <v>10</v>
      </c>
      <c r="C7" s="251" t="s">
        <v>1219</v>
      </c>
      <c r="D7" s="250"/>
      <c r="E7" s="398">
        <f t="shared" ref="E7:K7" si="1">SUM(E6:E6)</f>
        <v>512</v>
      </c>
      <c r="F7" s="399">
        <f t="shared" si="1"/>
        <v>512</v>
      </c>
      <c r="G7" s="399">
        <f t="shared" si="1"/>
        <v>8932</v>
      </c>
      <c r="H7" s="399">
        <f t="shared" si="1"/>
        <v>8932</v>
      </c>
      <c r="I7" s="399">
        <f t="shared" si="1"/>
        <v>9444</v>
      </c>
      <c r="J7" s="399">
        <f t="shared" si="1"/>
        <v>9444</v>
      </c>
      <c r="K7" s="400">
        <f t="shared" si="1"/>
        <v>0</v>
      </c>
      <c r="L7" s="408"/>
      <c r="M7" s="398">
        <f>SUM(M6:M6)</f>
        <v>8950</v>
      </c>
      <c r="N7" s="399">
        <f>SUM(N6:N6)</f>
        <v>0</v>
      </c>
      <c r="O7" s="400">
        <f>SUM(O6:O6)</f>
        <v>18394</v>
      </c>
    </row>
    <row r="8" spans="1:20" s="224" customFormat="1" ht="14.4" x14ac:dyDescent="0.3">
      <c r="A8" s="230"/>
      <c r="B8" s="230"/>
      <c r="C8" s="231"/>
      <c r="D8" s="231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</row>
  </sheetData>
  <sheetProtection insertRows="0" deleteRows="0"/>
  <customSheetViews>
    <customSheetView guid="{2AF6EA2A-E5C5-45EB-B6C4-875AD1E4E056}" fitToPage="1">
      <pageMargins left="0" right="0" top="0" bottom="0" header="0" footer="0"/>
      <printOptions horizontalCentered="1"/>
      <pageSetup paperSize="9" scale="89" orientation="landscape" cellComments="asDisplayed" r:id="rId1"/>
      <headerFooter alignWithMargins="0"/>
    </customSheetView>
  </customSheetViews>
  <mergeCells count="11">
    <mergeCell ref="A3:A5"/>
    <mergeCell ref="C3:C5"/>
    <mergeCell ref="D3:D5"/>
    <mergeCell ref="E3:F3"/>
    <mergeCell ref="B3:B5"/>
    <mergeCell ref="G3:H3"/>
    <mergeCell ref="M3:M4"/>
    <mergeCell ref="N3:N4"/>
    <mergeCell ref="O3:O4"/>
    <mergeCell ref="I3:J3"/>
    <mergeCell ref="K3:K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9" orientation="landscape" cellComments="asDisplayed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Q42"/>
  <sheetViews>
    <sheetView workbookViewId="0"/>
  </sheetViews>
  <sheetFormatPr defaultColWidth="9.44140625" defaultRowHeight="14.4" x14ac:dyDescent="0.3"/>
  <cols>
    <col min="1" max="2" width="4" style="532" customWidth="1"/>
    <col min="3" max="3" width="48.5546875" style="532" customWidth="1"/>
    <col min="4" max="4" width="5.44140625" style="532" customWidth="1"/>
    <col min="5" max="5" width="12.44140625" style="532" customWidth="1"/>
    <col min="6" max="6" width="10.33203125" style="532" customWidth="1"/>
    <col min="7" max="7" width="11" style="532" customWidth="1"/>
    <col min="8" max="8" width="9.6640625" style="532" customWidth="1"/>
    <col min="9" max="9" width="11.33203125" style="532" customWidth="1"/>
    <col min="10" max="10" width="9.44140625" style="532"/>
    <col min="11" max="12" width="10.6640625" style="532" customWidth="1"/>
    <col min="13" max="13" width="10.44140625" style="532" customWidth="1"/>
    <col min="14" max="14" width="10.6640625" style="532" customWidth="1"/>
    <col min="15" max="15" width="2.33203125" style="532" customWidth="1"/>
    <col min="16" max="17" width="10.33203125" style="532" customWidth="1"/>
    <col min="18" max="238" width="9.33203125" style="532" customWidth="1"/>
    <col min="239" max="239" width="5.33203125" style="532" customWidth="1"/>
    <col min="240" max="240" width="5.44140625" style="532" customWidth="1"/>
    <col min="241" max="241" width="7.6640625" style="532" customWidth="1"/>
    <col min="242" max="242" width="39.44140625" style="532" customWidth="1"/>
    <col min="243" max="243" width="11.33203125" style="532" customWidth="1"/>
    <col min="244" max="16384" width="9.44140625" style="532"/>
  </cols>
  <sheetData>
    <row r="1" spans="1:17" ht="15.6" x14ac:dyDescent="0.3">
      <c r="A1" s="527" t="s">
        <v>617</v>
      </c>
      <c r="B1" s="527"/>
      <c r="D1" s="527"/>
    </row>
    <row r="2" spans="1:17" ht="16.2" thickBot="1" x14ac:dyDescent="0.35">
      <c r="C2" s="527"/>
      <c r="Q2" s="533" t="s">
        <v>618</v>
      </c>
    </row>
    <row r="3" spans="1:17" s="535" customFormat="1" ht="50.25" customHeight="1" x14ac:dyDescent="0.3">
      <c r="A3" s="1069" t="s">
        <v>456</v>
      </c>
      <c r="B3" s="1005" t="s">
        <v>505</v>
      </c>
      <c r="C3" s="1072" t="s">
        <v>1220</v>
      </c>
      <c r="D3" s="1085" t="s">
        <v>622</v>
      </c>
      <c r="E3" s="1088" t="s">
        <v>506</v>
      </c>
      <c r="F3" s="1075"/>
      <c r="G3" s="1075" t="s">
        <v>507</v>
      </c>
      <c r="H3" s="1075"/>
      <c r="I3" s="1075" t="s">
        <v>508</v>
      </c>
      <c r="J3" s="1076"/>
      <c r="K3" s="1077" t="s">
        <v>1221</v>
      </c>
      <c r="L3" s="1083" t="s">
        <v>1213</v>
      </c>
      <c r="M3" s="1081" t="s">
        <v>1222</v>
      </c>
      <c r="N3" s="1079" t="s">
        <v>1223</v>
      </c>
      <c r="O3" s="534"/>
      <c r="P3" s="1081" t="s">
        <v>1266</v>
      </c>
      <c r="Q3" s="1067" t="s">
        <v>511</v>
      </c>
    </row>
    <row r="4" spans="1:17" s="535" customFormat="1" ht="15" customHeight="1" x14ac:dyDescent="0.3">
      <c r="A4" s="1070"/>
      <c r="B4" s="1006"/>
      <c r="C4" s="1073"/>
      <c r="D4" s="1086"/>
      <c r="E4" s="536" t="s">
        <v>512</v>
      </c>
      <c r="F4" s="537" t="s">
        <v>513</v>
      </c>
      <c r="G4" s="537" t="s">
        <v>512</v>
      </c>
      <c r="H4" s="537" t="s">
        <v>513</v>
      </c>
      <c r="I4" s="537" t="s">
        <v>512</v>
      </c>
      <c r="J4" s="538" t="s">
        <v>513</v>
      </c>
      <c r="K4" s="1078"/>
      <c r="L4" s="1084"/>
      <c r="M4" s="1082"/>
      <c r="N4" s="1080"/>
      <c r="O4" s="534"/>
      <c r="P4" s="1082"/>
      <c r="Q4" s="1068"/>
    </row>
    <row r="5" spans="1:17" s="535" customFormat="1" ht="17.25" customHeight="1" thickBot="1" x14ac:dyDescent="0.35">
      <c r="A5" s="1071"/>
      <c r="B5" s="1007"/>
      <c r="C5" s="1074"/>
      <c r="D5" s="1087"/>
      <c r="E5" s="539" t="s">
        <v>517</v>
      </c>
      <c r="F5" s="540" t="s">
        <v>518</v>
      </c>
      <c r="G5" s="540" t="s">
        <v>519</v>
      </c>
      <c r="H5" s="540" t="s">
        <v>520</v>
      </c>
      <c r="I5" s="540" t="s">
        <v>521</v>
      </c>
      <c r="J5" s="541" t="s">
        <v>522</v>
      </c>
      <c r="K5" s="542" t="s">
        <v>574</v>
      </c>
      <c r="L5" s="543" t="s">
        <v>575</v>
      </c>
      <c r="M5" s="540" t="s">
        <v>613</v>
      </c>
      <c r="N5" s="544" t="s">
        <v>524</v>
      </c>
      <c r="O5" s="534"/>
      <c r="P5" s="540" t="s">
        <v>525</v>
      </c>
      <c r="Q5" s="545" t="s">
        <v>619</v>
      </c>
    </row>
    <row r="6" spans="1:17" s="551" customFormat="1" ht="15.75" customHeight="1" x14ac:dyDescent="0.3">
      <c r="A6" s="546">
        <v>1</v>
      </c>
      <c r="B6" s="547">
        <v>5</v>
      </c>
      <c r="C6" s="548" t="s">
        <v>529</v>
      </c>
      <c r="D6" s="549"/>
      <c r="E6" s="430">
        <f>+E7+E11+E14</f>
        <v>40622</v>
      </c>
      <c r="F6" s="431">
        <f>+F7+F11+F14</f>
        <v>38520</v>
      </c>
      <c r="G6" s="431">
        <f>+G7+G11+G14</f>
        <v>54484</v>
      </c>
      <c r="H6" s="431">
        <f>+H7+H11+H14</f>
        <v>54484</v>
      </c>
      <c r="I6" s="431">
        <f t="shared" ref="I6:J29" si="0">+E6+G6</f>
        <v>95106</v>
      </c>
      <c r="J6" s="432">
        <f>+F6+H6</f>
        <v>93004</v>
      </c>
      <c r="K6" s="433"/>
      <c r="L6" s="433">
        <f>+L7+L11+L14</f>
        <v>0</v>
      </c>
      <c r="M6" s="431">
        <f t="shared" ref="M6:M37" si="1">+I6-J6</f>
        <v>2102</v>
      </c>
      <c r="N6" s="434">
        <f>+N7+N11+N14</f>
        <v>0</v>
      </c>
      <c r="O6" s="550"/>
      <c r="P6" s="431">
        <f>+P7+P11+P14</f>
        <v>0</v>
      </c>
      <c r="Q6" s="434">
        <f t="shared" ref="Q6:Q37" si="2">+J6+P6</f>
        <v>93004</v>
      </c>
    </row>
    <row r="7" spans="1:17" s="551" customFormat="1" ht="15.75" customHeight="1" x14ac:dyDescent="0.3">
      <c r="A7" s="552">
        <f>+A6+1</f>
        <v>2</v>
      </c>
      <c r="B7" s="553"/>
      <c r="C7" s="554" t="s">
        <v>1259</v>
      </c>
      <c r="D7" s="555"/>
      <c r="E7" s="385">
        <f>+E8+E9+E10</f>
        <v>3698</v>
      </c>
      <c r="F7" s="386">
        <f>+F8+F9+F10</f>
        <v>1596</v>
      </c>
      <c r="G7" s="386">
        <f>+G8+G9+G10</f>
        <v>0</v>
      </c>
      <c r="H7" s="386">
        <f>+H8+H9+H10</f>
        <v>0</v>
      </c>
      <c r="I7" s="386">
        <f t="shared" si="0"/>
        <v>3698</v>
      </c>
      <c r="J7" s="387">
        <f t="shared" si="0"/>
        <v>1596</v>
      </c>
      <c r="K7" s="388"/>
      <c r="L7" s="388">
        <f>+L8+L9+L10</f>
        <v>0</v>
      </c>
      <c r="M7" s="386">
        <f t="shared" si="1"/>
        <v>2102</v>
      </c>
      <c r="N7" s="389">
        <f>+N8+N9+N10</f>
        <v>0</v>
      </c>
      <c r="O7" s="550"/>
      <c r="P7" s="386">
        <f>+P8+P9+P10</f>
        <v>0</v>
      </c>
      <c r="Q7" s="389">
        <f t="shared" si="2"/>
        <v>1596</v>
      </c>
    </row>
    <row r="8" spans="1:17" s="551" customFormat="1" ht="15.75" customHeight="1" x14ac:dyDescent="0.3">
      <c r="A8" s="556">
        <f t="shared" ref="A8:A39" si="3">+A7+1</f>
        <v>3</v>
      </c>
      <c r="B8" s="557"/>
      <c r="C8" s="558" t="s">
        <v>1253</v>
      </c>
      <c r="D8" s="559"/>
      <c r="E8" s="528">
        <v>0</v>
      </c>
      <c r="F8" s="700">
        <v>0</v>
      </c>
      <c r="G8" s="700">
        <v>0</v>
      </c>
      <c r="H8" s="700">
        <v>0</v>
      </c>
      <c r="I8" s="700">
        <f t="shared" si="0"/>
        <v>0</v>
      </c>
      <c r="J8" s="702">
        <f t="shared" si="0"/>
        <v>0</v>
      </c>
      <c r="K8" s="703"/>
      <c r="L8" s="703">
        <v>0</v>
      </c>
      <c r="M8" s="391">
        <f t="shared" si="1"/>
        <v>0</v>
      </c>
      <c r="N8" s="701"/>
      <c r="O8" s="560"/>
      <c r="P8" s="700"/>
      <c r="Q8" s="701">
        <f t="shared" si="2"/>
        <v>0</v>
      </c>
    </row>
    <row r="9" spans="1:17" s="551" customFormat="1" ht="15.75" customHeight="1" x14ac:dyDescent="0.3">
      <c r="A9" s="556">
        <f t="shared" si="3"/>
        <v>4</v>
      </c>
      <c r="B9" s="557"/>
      <c r="C9" s="558" t="s">
        <v>1254</v>
      </c>
      <c r="D9" s="559"/>
      <c r="E9" s="528">
        <v>3698</v>
      </c>
      <c r="F9" s="700">
        <v>1596</v>
      </c>
      <c r="G9" s="700">
        <v>0</v>
      </c>
      <c r="H9" s="700">
        <v>0</v>
      </c>
      <c r="I9" s="700">
        <f t="shared" si="0"/>
        <v>3698</v>
      </c>
      <c r="J9" s="702">
        <f t="shared" si="0"/>
        <v>1596</v>
      </c>
      <c r="K9" s="703">
        <v>85</v>
      </c>
      <c r="L9" s="703">
        <v>0</v>
      </c>
      <c r="M9" s="391">
        <f>+I9-J9</f>
        <v>2102</v>
      </c>
      <c r="N9" s="701"/>
      <c r="O9" s="560"/>
      <c r="P9" s="700"/>
      <c r="Q9" s="701">
        <f t="shared" si="2"/>
        <v>1596</v>
      </c>
    </row>
    <row r="10" spans="1:17" s="551" customFormat="1" ht="15.75" customHeight="1" x14ac:dyDescent="0.3">
      <c r="A10" s="556">
        <f t="shared" si="3"/>
        <v>5</v>
      </c>
      <c r="B10" s="557"/>
      <c r="C10" s="558" t="s">
        <v>1255</v>
      </c>
      <c r="D10" s="559"/>
      <c r="E10" s="528">
        <v>0</v>
      </c>
      <c r="F10" s="700">
        <v>0</v>
      </c>
      <c r="G10" s="700">
        <v>0</v>
      </c>
      <c r="H10" s="700">
        <v>0</v>
      </c>
      <c r="I10" s="700">
        <f t="shared" si="0"/>
        <v>0</v>
      </c>
      <c r="J10" s="702">
        <f t="shared" si="0"/>
        <v>0</v>
      </c>
      <c r="K10" s="703"/>
      <c r="L10" s="703">
        <v>0</v>
      </c>
      <c r="M10" s="391">
        <f t="shared" si="1"/>
        <v>0</v>
      </c>
      <c r="N10" s="701"/>
      <c r="O10" s="560"/>
      <c r="P10" s="700"/>
      <c r="Q10" s="701">
        <f t="shared" si="2"/>
        <v>0</v>
      </c>
    </row>
    <row r="11" spans="1:17" s="551" customFormat="1" ht="15.75" customHeight="1" x14ac:dyDescent="0.3">
      <c r="A11" s="552">
        <f t="shared" si="3"/>
        <v>6</v>
      </c>
      <c r="B11" s="553"/>
      <c r="C11" s="554" t="s">
        <v>1256</v>
      </c>
      <c r="D11" s="555"/>
      <c r="E11" s="385">
        <f t="shared" ref="E11:J11" si="4">+E12+E13</f>
        <v>4436</v>
      </c>
      <c r="F11" s="386">
        <f t="shared" si="4"/>
        <v>4436</v>
      </c>
      <c r="G11" s="386">
        <f t="shared" si="4"/>
        <v>11134</v>
      </c>
      <c r="H11" s="386">
        <f t="shared" si="4"/>
        <v>11134</v>
      </c>
      <c r="I11" s="386">
        <f t="shared" si="4"/>
        <v>15570</v>
      </c>
      <c r="J11" s="387">
        <f t="shared" si="4"/>
        <v>15570</v>
      </c>
      <c r="K11" s="388"/>
      <c r="L11" s="388">
        <f>+L12+L13</f>
        <v>0</v>
      </c>
      <c r="M11" s="386">
        <f t="shared" si="1"/>
        <v>0</v>
      </c>
      <c r="N11" s="389">
        <f>+N12+N13</f>
        <v>0</v>
      </c>
      <c r="O11" s="550"/>
      <c r="P11" s="386">
        <f>+P12+P13</f>
        <v>0</v>
      </c>
      <c r="Q11" s="389">
        <f t="shared" si="2"/>
        <v>15570</v>
      </c>
    </row>
    <row r="12" spans="1:17" s="551" customFormat="1" ht="15.75" customHeight="1" x14ac:dyDescent="0.3">
      <c r="A12" s="556">
        <f t="shared" si="3"/>
        <v>7</v>
      </c>
      <c r="B12" s="557"/>
      <c r="C12" s="558" t="s">
        <v>1257</v>
      </c>
      <c r="D12" s="559"/>
      <c r="E12" s="528">
        <v>0</v>
      </c>
      <c r="F12" s="700">
        <v>0</v>
      </c>
      <c r="G12" s="700">
        <v>0</v>
      </c>
      <c r="H12" s="700">
        <v>0</v>
      </c>
      <c r="I12" s="700">
        <f t="shared" si="0"/>
        <v>0</v>
      </c>
      <c r="J12" s="702">
        <f t="shared" si="0"/>
        <v>0</v>
      </c>
      <c r="K12" s="703"/>
      <c r="L12" s="703">
        <v>0</v>
      </c>
      <c r="M12" s="391">
        <f t="shared" si="1"/>
        <v>0</v>
      </c>
      <c r="N12" s="701"/>
      <c r="O12" s="560"/>
      <c r="P12" s="700"/>
      <c r="Q12" s="701">
        <f t="shared" si="2"/>
        <v>0</v>
      </c>
    </row>
    <row r="13" spans="1:17" s="551" customFormat="1" ht="15.75" customHeight="1" x14ac:dyDescent="0.3">
      <c r="A13" s="556">
        <f t="shared" si="3"/>
        <v>8</v>
      </c>
      <c r="B13" s="557"/>
      <c r="C13" s="558" t="s">
        <v>1258</v>
      </c>
      <c r="D13" s="559"/>
      <c r="E13" s="528">
        <v>4436</v>
      </c>
      <c r="F13" s="700">
        <v>4436</v>
      </c>
      <c r="G13" s="700">
        <v>11134</v>
      </c>
      <c r="H13" s="700">
        <v>11134</v>
      </c>
      <c r="I13" s="700">
        <f t="shared" si="0"/>
        <v>15570</v>
      </c>
      <c r="J13" s="702">
        <f t="shared" si="0"/>
        <v>15570</v>
      </c>
      <c r="K13" s="703">
        <v>85</v>
      </c>
      <c r="L13" s="703">
        <v>0</v>
      </c>
      <c r="M13" s="391">
        <f t="shared" si="1"/>
        <v>0</v>
      </c>
      <c r="N13" s="701"/>
      <c r="O13" s="560"/>
      <c r="P13" s="700"/>
      <c r="Q13" s="701">
        <f t="shared" si="2"/>
        <v>15570</v>
      </c>
    </row>
    <row r="14" spans="1:17" s="551" customFormat="1" ht="15.75" customHeight="1" x14ac:dyDescent="0.3">
      <c r="A14" s="556">
        <f t="shared" si="3"/>
        <v>9</v>
      </c>
      <c r="B14" s="557"/>
      <c r="C14" s="554" t="s">
        <v>620</v>
      </c>
      <c r="D14" s="561"/>
      <c r="E14" s="529">
        <f>+E15+E16</f>
        <v>32488</v>
      </c>
      <c r="F14" s="699">
        <f>+F15+F16</f>
        <v>32488</v>
      </c>
      <c r="G14" s="699">
        <f>+G15+G16</f>
        <v>43350</v>
      </c>
      <c r="H14" s="833">
        <f>+H15+H16</f>
        <v>43350</v>
      </c>
      <c r="I14" s="699">
        <f t="shared" si="0"/>
        <v>75838</v>
      </c>
      <c r="J14" s="704">
        <f t="shared" si="0"/>
        <v>75838</v>
      </c>
      <c r="K14" s="698"/>
      <c r="L14" s="698">
        <f>+L15+L16</f>
        <v>0</v>
      </c>
      <c r="M14" s="386">
        <f>+I14-J14</f>
        <v>0</v>
      </c>
      <c r="N14" s="705">
        <f>+N15+N16</f>
        <v>0</v>
      </c>
      <c r="O14" s="560"/>
      <c r="P14" s="699">
        <f>+P15+P16</f>
        <v>0</v>
      </c>
      <c r="Q14" s="705">
        <f t="shared" si="2"/>
        <v>75838</v>
      </c>
    </row>
    <row r="15" spans="1:17" s="551" customFormat="1" ht="15.75" customHeight="1" x14ac:dyDescent="0.3">
      <c r="A15" s="556">
        <f t="shared" si="3"/>
        <v>10</v>
      </c>
      <c r="B15" s="557"/>
      <c r="C15" s="562" t="s">
        <v>1224</v>
      </c>
      <c r="D15" s="559"/>
      <c r="E15" s="528">
        <v>31468</v>
      </c>
      <c r="F15" s="700">
        <v>31468</v>
      </c>
      <c r="G15" s="700">
        <v>43350</v>
      </c>
      <c r="H15" s="700">
        <v>43350</v>
      </c>
      <c r="I15" s="700">
        <f t="shared" si="0"/>
        <v>74818</v>
      </c>
      <c r="J15" s="702">
        <f t="shared" si="0"/>
        <v>74818</v>
      </c>
      <c r="K15" s="703">
        <v>0</v>
      </c>
      <c r="L15" s="703">
        <v>0</v>
      </c>
      <c r="M15" s="391">
        <f>+I15-J15</f>
        <v>0</v>
      </c>
      <c r="N15" s="701"/>
      <c r="O15" s="560"/>
      <c r="P15" s="700"/>
      <c r="Q15" s="701">
        <f t="shared" si="2"/>
        <v>74818</v>
      </c>
    </row>
    <row r="16" spans="1:17" s="551" customFormat="1" ht="15.75" customHeight="1" x14ac:dyDescent="0.3">
      <c r="A16" s="556">
        <f t="shared" si="3"/>
        <v>11</v>
      </c>
      <c r="B16" s="557"/>
      <c r="C16" s="562" t="s">
        <v>1225</v>
      </c>
      <c r="D16" s="559"/>
      <c r="E16" s="390">
        <v>1020</v>
      </c>
      <c r="F16" s="391">
        <v>1020</v>
      </c>
      <c r="G16" s="391">
        <v>0</v>
      </c>
      <c r="H16" s="391">
        <v>0</v>
      </c>
      <c r="I16" s="391">
        <f t="shared" si="0"/>
        <v>1020</v>
      </c>
      <c r="J16" s="530">
        <f t="shared" si="0"/>
        <v>1020</v>
      </c>
      <c r="K16" s="392">
        <v>0</v>
      </c>
      <c r="L16" s="392">
        <v>0</v>
      </c>
      <c r="M16" s="391">
        <f t="shared" si="1"/>
        <v>0</v>
      </c>
      <c r="N16" s="322"/>
      <c r="O16" s="560"/>
      <c r="P16" s="391"/>
      <c r="Q16" s="322">
        <f t="shared" si="2"/>
        <v>1020</v>
      </c>
    </row>
    <row r="17" spans="1:17" s="551" customFormat="1" ht="15.75" customHeight="1" x14ac:dyDescent="0.3">
      <c r="A17" s="564">
        <f t="shared" si="3"/>
        <v>12</v>
      </c>
      <c r="B17" s="565">
        <v>6</v>
      </c>
      <c r="C17" s="806" t="s">
        <v>621</v>
      </c>
      <c r="D17" s="566" t="s">
        <v>622</v>
      </c>
      <c r="E17" s="425">
        <f>+E18+E22+E24</f>
        <v>9663</v>
      </c>
      <c r="F17" s="426">
        <f>+F18+F22+F24</f>
        <v>9733</v>
      </c>
      <c r="G17" s="426">
        <f>+G18+G22+G24</f>
        <v>0</v>
      </c>
      <c r="H17" s="426">
        <f>+H18+H22+H24</f>
        <v>0</v>
      </c>
      <c r="I17" s="426">
        <f t="shared" si="0"/>
        <v>9663</v>
      </c>
      <c r="J17" s="427">
        <f t="shared" si="0"/>
        <v>9733</v>
      </c>
      <c r="K17" s="428"/>
      <c r="L17" s="428">
        <f>+L18+L22+L24</f>
        <v>5783</v>
      </c>
      <c r="M17" s="426">
        <f t="shared" si="1"/>
        <v>-70</v>
      </c>
      <c r="N17" s="429">
        <f>+N18+N22+N24</f>
        <v>0</v>
      </c>
      <c r="O17" s="550"/>
      <c r="P17" s="426">
        <f>+P18+P22+P24</f>
        <v>0</v>
      </c>
      <c r="Q17" s="429">
        <f t="shared" si="2"/>
        <v>9733</v>
      </c>
    </row>
    <row r="18" spans="1:17" s="551" customFormat="1" ht="15.75" customHeight="1" x14ac:dyDescent="0.3">
      <c r="A18" s="552">
        <f t="shared" si="3"/>
        <v>13</v>
      </c>
      <c r="B18" s="553"/>
      <c r="C18" s="554" t="s">
        <v>1259</v>
      </c>
      <c r="D18" s="555" t="s">
        <v>622</v>
      </c>
      <c r="E18" s="385">
        <f>+E19+E20+E21</f>
        <v>3205</v>
      </c>
      <c r="F18" s="386">
        <f>+F19+F20+F21</f>
        <v>3275</v>
      </c>
      <c r="G18" s="386">
        <f>+G19+G20+G21</f>
        <v>0</v>
      </c>
      <c r="H18" s="386">
        <f>+H19+H20+H21</f>
        <v>0</v>
      </c>
      <c r="I18" s="386">
        <f t="shared" si="0"/>
        <v>3205</v>
      </c>
      <c r="J18" s="387">
        <f t="shared" si="0"/>
        <v>3275</v>
      </c>
      <c r="K18" s="388"/>
      <c r="L18" s="388">
        <f>+L19+L20+L21</f>
        <v>0</v>
      </c>
      <c r="M18" s="386">
        <f t="shared" si="1"/>
        <v>-70</v>
      </c>
      <c r="N18" s="389">
        <f>+N19+N20+N21</f>
        <v>0</v>
      </c>
      <c r="O18" s="550"/>
      <c r="P18" s="386">
        <f>+P19+P20+P21</f>
        <v>0</v>
      </c>
      <c r="Q18" s="389">
        <f t="shared" si="2"/>
        <v>3275</v>
      </c>
    </row>
    <row r="19" spans="1:17" s="535" customFormat="1" ht="15.75" customHeight="1" x14ac:dyDescent="0.3">
      <c r="A19" s="556">
        <f t="shared" si="3"/>
        <v>14</v>
      </c>
      <c r="B19" s="557"/>
      <c r="C19" s="558" t="s">
        <v>1253</v>
      </c>
      <c r="D19" s="567" t="s">
        <v>622</v>
      </c>
      <c r="E19" s="528">
        <v>0</v>
      </c>
      <c r="F19" s="700">
        <v>0</v>
      </c>
      <c r="G19" s="700">
        <v>0</v>
      </c>
      <c r="H19" s="700">
        <v>0</v>
      </c>
      <c r="I19" s="700">
        <f t="shared" si="0"/>
        <v>0</v>
      </c>
      <c r="J19" s="702">
        <f t="shared" si="0"/>
        <v>0</v>
      </c>
      <c r="K19" s="703"/>
      <c r="L19" s="703">
        <v>0</v>
      </c>
      <c r="M19" s="386">
        <f t="shared" si="1"/>
        <v>0</v>
      </c>
      <c r="N19" s="701"/>
      <c r="O19" s="560"/>
      <c r="P19" s="700"/>
      <c r="Q19" s="701">
        <f t="shared" si="2"/>
        <v>0</v>
      </c>
    </row>
    <row r="20" spans="1:17" s="535" customFormat="1" ht="15.75" customHeight="1" x14ac:dyDescent="0.3">
      <c r="A20" s="556">
        <f t="shared" si="3"/>
        <v>15</v>
      </c>
      <c r="B20" s="557"/>
      <c r="C20" s="558" t="s">
        <v>1254</v>
      </c>
      <c r="D20" s="567" t="s">
        <v>622</v>
      </c>
      <c r="E20" s="528">
        <v>3205</v>
      </c>
      <c r="F20" s="700">
        <v>3275</v>
      </c>
      <c r="G20" s="700">
        <v>0</v>
      </c>
      <c r="H20" s="700">
        <v>0</v>
      </c>
      <c r="I20" s="700">
        <f t="shared" si="0"/>
        <v>3205</v>
      </c>
      <c r="J20" s="702">
        <f t="shared" si="0"/>
        <v>3275</v>
      </c>
      <c r="K20" s="703">
        <v>85</v>
      </c>
      <c r="L20" s="703">
        <v>0</v>
      </c>
      <c r="M20" s="386">
        <f>+I20-J20</f>
        <v>-70</v>
      </c>
      <c r="N20" s="701">
        <v>0</v>
      </c>
      <c r="O20" s="560"/>
      <c r="P20" s="700"/>
      <c r="Q20" s="701">
        <f>+J20+P20</f>
        <v>3275</v>
      </c>
    </row>
    <row r="21" spans="1:17" s="535" customFormat="1" ht="15.75" customHeight="1" x14ac:dyDescent="0.3">
      <c r="A21" s="556">
        <f t="shared" si="3"/>
        <v>16</v>
      </c>
      <c r="B21" s="557"/>
      <c r="C21" s="558" t="s">
        <v>1255</v>
      </c>
      <c r="D21" s="567" t="s">
        <v>622</v>
      </c>
      <c r="E21" s="528">
        <v>0</v>
      </c>
      <c r="F21" s="700">
        <v>0</v>
      </c>
      <c r="G21" s="700">
        <v>0</v>
      </c>
      <c r="H21" s="700">
        <v>0</v>
      </c>
      <c r="I21" s="700">
        <f t="shared" si="0"/>
        <v>0</v>
      </c>
      <c r="J21" s="702">
        <f t="shared" si="0"/>
        <v>0</v>
      </c>
      <c r="K21" s="703"/>
      <c r="L21" s="703">
        <v>0</v>
      </c>
      <c r="M21" s="386">
        <f t="shared" si="1"/>
        <v>0</v>
      </c>
      <c r="N21" s="701"/>
      <c r="O21" s="560"/>
      <c r="P21" s="700"/>
      <c r="Q21" s="701">
        <f t="shared" si="2"/>
        <v>0</v>
      </c>
    </row>
    <row r="22" spans="1:17" s="535" customFormat="1" ht="15.75" customHeight="1" x14ac:dyDescent="0.3">
      <c r="A22" s="568">
        <f t="shared" si="3"/>
        <v>17</v>
      </c>
      <c r="B22" s="569"/>
      <c r="C22" s="554" t="s">
        <v>1256</v>
      </c>
      <c r="D22" s="570" t="s">
        <v>622</v>
      </c>
      <c r="E22" s="529">
        <f>+E23</f>
        <v>0</v>
      </c>
      <c r="F22" s="699">
        <f>+F23</f>
        <v>0</v>
      </c>
      <c r="G22" s="699">
        <f>+G23</f>
        <v>0</v>
      </c>
      <c r="H22" s="699">
        <f>+H23</f>
        <v>0</v>
      </c>
      <c r="I22" s="699">
        <f>+E22+G22</f>
        <v>0</v>
      </c>
      <c r="J22" s="704">
        <f>+F22+H22</f>
        <v>0</v>
      </c>
      <c r="K22" s="698"/>
      <c r="L22" s="698">
        <f>+L23</f>
        <v>0</v>
      </c>
      <c r="M22" s="386">
        <f t="shared" si="1"/>
        <v>0</v>
      </c>
      <c r="N22" s="705">
        <f>+N23</f>
        <v>0</v>
      </c>
      <c r="O22" s="560"/>
      <c r="P22" s="699">
        <f>+P23</f>
        <v>0</v>
      </c>
      <c r="Q22" s="705">
        <f t="shared" si="2"/>
        <v>0</v>
      </c>
    </row>
    <row r="23" spans="1:17" s="535" customFormat="1" ht="15.75" customHeight="1" x14ac:dyDescent="0.3">
      <c r="A23" s="556">
        <f t="shared" si="3"/>
        <v>18</v>
      </c>
      <c r="B23" s="557"/>
      <c r="C23" s="558" t="s">
        <v>1257</v>
      </c>
      <c r="D23" s="567" t="s">
        <v>622</v>
      </c>
      <c r="E23" s="528"/>
      <c r="F23" s="700"/>
      <c r="G23" s="700"/>
      <c r="H23" s="700"/>
      <c r="I23" s="700">
        <f>+E23+G23</f>
        <v>0</v>
      </c>
      <c r="J23" s="702">
        <f>+F23+H23</f>
        <v>0</v>
      </c>
      <c r="K23" s="703"/>
      <c r="L23" s="703">
        <v>0</v>
      </c>
      <c r="M23" s="386">
        <f t="shared" si="1"/>
        <v>0</v>
      </c>
      <c r="N23" s="701"/>
      <c r="O23" s="560"/>
      <c r="P23" s="700"/>
      <c r="Q23" s="701">
        <f t="shared" si="2"/>
        <v>0</v>
      </c>
    </row>
    <row r="24" spans="1:17" s="535" customFormat="1" ht="15.75" customHeight="1" x14ac:dyDescent="0.3">
      <c r="A24" s="568">
        <f t="shared" si="3"/>
        <v>19</v>
      </c>
      <c r="B24" s="569"/>
      <c r="C24" s="554" t="s">
        <v>623</v>
      </c>
      <c r="D24" s="570" t="s">
        <v>622</v>
      </c>
      <c r="E24" s="529">
        <f>+E25</f>
        <v>6458</v>
      </c>
      <c r="F24" s="699">
        <f t="shared" ref="F24:Q24" si="5">+F25</f>
        <v>6458</v>
      </c>
      <c r="G24" s="699">
        <f t="shared" si="5"/>
        <v>0</v>
      </c>
      <c r="H24" s="699">
        <f t="shared" si="5"/>
        <v>0</v>
      </c>
      <c r="I24" s="699">
        <f t="shared" si="5"/>
        <v>6458</v>
      </c>
      <c r="J24" s="704">
        <f t="shared" si="5"/>
        <v>6458</v>
      </c>
      <c r="K24" s="698">
        <f t="shared" si="5"/>
        <v>0</v>
      </c>
      <c r="L24" s="698">
        <f t="shared" si="5"/>
        <v>5783</v>
      </c>
      <c r="M24" s="386">
        <f t="shared" si="5"/>
        <v>0</v>
      </c>
      <c r="N24" s="705">
        <f t="shared" si="5"/>
        <v>0</v>
      </c>
      <c r="O24" s="560"/>
      <c r="P24" s="699">
        <f t="shared" si="5"/>
        <v>0</v>
      </c>
      <c r="Q24" s="705">
        <f t="shared" si="5"/>
        <v>6458</v>
      </c>
    </row>
    <row r="25" spans="1:17" s="535" customFormat="1" ht="15.75" customHeight="1" x14ac:dyDescent="0.3">
      <c r="A25" s="556">
        <f t="shared" si="3"/>
        <v>20</v>
      </c>
      <c r="B25" s="557"/>
      <c r="C25" s="562" t="s">
        <v>624</v>
      </c>
      <c r="D25" s="567" t="s">
        <v>622</v>
      </c>
      <c r="E25" s="528">
        <v>6458</v>
      </c>
      <c r="F25" s="700">
        <v>6458</v>
      </c>
      <c r="G25" s="700">
        <v>0</v>
      </c>
      <c r="H25" s="700">
        <v>0</v>
      </c>
      <c r="I25" s="700">
        <f t="shared" si="0"/>
        <v>6458</v>
      </c>
      <c r="J25" s="702">
        <f t="shared" si="0"/>
        <v>6458</v>
      </c>
      <c r="K25" s="703"/>
      <c r="L25" s="703">
        <v>5783</v>
      </c>
      <c r="M25" s="391">
        <f t="shared" si="1"/>
        <v>0</v>
      </c>
      <c r="N25" s="701"/>
      <c r="O25" s="560"/>
      <c r="P25" s="700"/>
      <c r="Q25" s="322">
        <f t="shared" si="2"/>
        <v>6458</v>
      </c>
    </row>
    <row r="26" spans="1:17" s="551" customFormat="1" ht="15.75" customHeight="1" x14ac:dyDescent="0.3">
      <c r="A26" s="571">
        <f t="shared" si="3"/>
        <v>21</v>
      </c>
      <c r="B26" s="565">
        <v>15</v>
      </c>
      <c r="C26" s="572" t="s">
        <v>557</v>
      </c>
      <c r="D26" s="573"/>
      <c r="E26" s="393">
        <f>+E27</f>
        <v>0</v>
      </c>
      <c r="F26" s="394">
        <f t="shared" ref="F26:H27" si="6">+F27</f>
        <v>0</v>
      </c>
      <c r="G26" s="394">
        <f t="shared" si="6"/>
        <v>0</v>
      </c>
      <c r="H26" s="394">
        <f t="shared" si="6"/>
        <v>0</v>
      </c>
      <c r="I26" s="394">
        <f t="shared" si="0"/>
        <v>0</v>
      </c>
      <c r="J26" s="395">
        <f t="shared" si="0"/>
        <v>0</v>
      </c>
      <c r="K26" s="396"/>
      <c r="L26" s="396">
        <f>+L27</f>
        <v>0</v>
      </c>
      <c r="M26" s="394">
        <f t="shared" si="1"/>
        <v>0</v>
      </c>
      <c r="N26" s="397">
        <f>+N27</f>
        <v>0</v>
      </c>
      <c r="O26" s="550"/>
      <c r="P26" s="394">
        <f>+P27</f>
        <v>0</v>
      </c>
      <c r="Q26" s="397">
        <f t="shared" si="2"/>
        <v>0</v>
      </c>
    </row>
    <row r="27" spans="1:17" s="551" customFormat="1" ht="15.75" customHeight="1" x14ac:dyDescent="0.3">
      <c r="A27" s="552">
        <f t="shared" si="3"/>
        <v>22</v>
      </c>
      <c r="B27" s="553"/>
      <c r="C27" s="574" t="s">
        <v>603</v>
      </c>
      <c r="D27" s="575"/>
      <c r="E27" s="385">
        <f>+E28</f>
        <v>0</v>
      </c>
      <c r="F27" s="386">
        <f t="shared" si="6"/>
        <v>0</v>
      </c>
      <c r="G27" s="386">
        <f t="shared" si="6"/>
        <v>0</v>
      </c>
      <c r="H27" s="386">
        <f t="shared" si="6"/>
        <v>0</v>
      </c>
      <c r="I27" s="386">
        <f t="shared" si="0"/>
        <v>0</v>
      </c>
      <c r="J27" s="387">
        <f t="shared" si="0"/>
        <v>0</v>
      </c>
      <c r="K27" s="388"/>
      <c r="L27" s="388">
        <f>+L28</f>
        <v>0</v>
      </c>
      <c r="M27" s="386">
        <f>+I27-J27</f>
        <v>0</v>
      </c>
      <c r="N27" s="389">
        <f>+N28</f>
        <v>0</v>
      </c>
      <c r="O27" s="550"/>
      <c r="P27" s="386">
        <f>+P28</f>
        <v>0</v>
      </c>
      <c r="Q27" s="389">
        <f>+J27+P27</f>
        <v>0</v>
      </c>
    </row>
    <row r="28" spans="1:17" s="551" customFormat="1" ht="15.75" customHeight="1" x14ac:dyDescent="0.3">
      <c r="A28" s="556">
        <f t="shared" si="3"/>
        <v>23</v>
      </c>
      <c r="B28" s="557"/>
      <c r="C28" s="563" t="s">
        <v>625</v>
      </c>
      <c r="D28" s="559"/>
      <c r="E28" s="528"/>
      <c r="F28" s="700"/>
      <c r="G28" s="700"/>
      <c r="H28" s="700"/>
      <c r="I28" s="700">
        <f t="shared" si="0"/>
        <v>0</v>
      </c>
      <c r="J28" s="702">
        <f t="shared" si="0"/>
        <v>0</v>
      </c>
      <c r="K28" s="703"/>
      <c r="L28" s="703"/>
      <c r="M28" s="700">
        <f>+I28-J28</f>
        <v>0</v>
      </c>
      <c r="N28" s="701"/>
      <c r="O28" s="560"/>
      <c r="P28" s="700"/>
      <c r="Q28" s="701">
        <f>+J28+P28</f>
        <v>0</v>
      </c>
    </row>
    <row r="29" spans="1:17" s="551" customFormat="1" ht="15.75" customHeight="1" x14ac:dyDescent="0.3">
      <c r="A29" s="571">
        <f t="shared" si="3"/>
        <v>24</v>
      </c>
      <c r="B29" s="565">
        <v>16</v>
      </c>
      <c r="C29" s="572" t="s">
        <v>626</v>
      </c>
      <c r="D29" s="576" t="s">
        <v>622</v>
      </c>
      <c r="E29" s="393">
        <f>+E30</f>
        <v>0</v>
      </c>
      <c r="F29" s="394">
        <f t="shared" ref="F29:H30" si="7">+F30</f>
        <v>0</v>
      </c>
      <c r="G29" s="394">
        <f t="shared" si="7"/>
        <v>0</v>
      </c>
      <c r="H29" s="394">
        <f t="shared" si="7"/>
        <v>0</v>
      </c>
      <c r="I29" s="394">
        <f t="shared" si="0"/>
        <v>0</v>
      </c>
      <c r="J29" s="395">
        <f t="shared" si="0"/>
        <v>0</v>
      </c>
      <c r="K29" s="396"/>
      <c r="L29" s="396">
        <f>+L30</f>
        <v>0</v>
      </c>
      <c r="M29" s="394">
        <f t="shared" si="1"/>
        <v>0</v>
      </c>
      <c r="N29" s="397">
        <f>+N30</f>
        <v>0</v>
      </c>
      <c r="O29" s="550"/>
      <c r="P29" s="394">
        <f>+P30</f>
        <v>0</v>
      </c>
      <c r="Q29" s="397">
        <f>+J29+P29</f>
        <v>0</v>
      </c>
    </row>
    <row r="30" spans="1:17" s="551" customFormat="1" ht="15.75" customHeight="1" x14ac:dyDescent="0.3">
      <c r="A30" s="552">
        <f t="shared" si="3"/>
        <v>25</v>
      </c>
      <c r="B30" s="553"/>
      <c r="C30" s="574" t="s">
        <v>603</v>
      </c>
      <c r="D30" s="577" t="s">
        <v>622</v>
      </c>
      <c r="E30" s="385">
        <f>+E31</f>
        <v>0</v>
      </c>
      <c r="F30" s="386">
        <f t="shared" si="7"/>
        <v>0</v>
      </c>
      <c r="G30" s="386">
        <f t="shared" si="7"/>
        <v>0</v>
      </c>
      <c r="H30" s="386">
        <f t="shared" si="7"/>
        <v>0</v>
      </c>
      <c r="I30" s="386">
        <f t="shared" ref="I30:J37" si="8">+E30+G30</f>
        <v>0</v>
      </c>
      <c r="J30" s="387">
        <f t="shared" si="8"/>
        <v>0</v>
      </c>
      <c r="K30" s="388"/>
      <c r="L30" s="388">
        <f>+L31</f>
        <v>0</v>
      </c>
      <c r="M30" s="386">
        <f t="shared" si="1"/>
        <v>0</v>
      </c>
      <c r="N30" s="389">
        <f>+N31</f>
        <v>0</v>
      </c>
      <c r="O30" s="550"/>
      <c r="P30" s="386">
        <f>+P31</f>
        <v>0</v>
      </c>
      <c r="Q30" s="389">
        <f t="shared" si="2"/>
        <v>0</v>
      </c>
    </row>
    <row r="31" spans="1:17" s="535" customFormat="1" ht="15.75" customHeight="1" x14ac:dyDescent="0.3">
      <c r="A31" s="556">
        <f t="shared" si="3"/>
        <v>26</v>
      </c>
      <c r="B31" s="557"/>
      <c r="C31" s="563" t="s">
        <v>625</v>
      </c>
      <c r="D31" s="578" t="s">
        <v>622</v>
      </c>
      <c r="E31" s="528"/>
      <c r="F31" s="700"/>
      <c r="G31" s="700"/>
      <c r="H31" s="700"/>
      <c r="I31" s="700">
        <f t="shared" si="8"/>
        <v>0</v>
      </c>
      <c r="J31" s="702">
        <f t="shared" si="8"/>
        <v>0</v>
      </c>
      <c r="K31" s="703"/>
      <c r="L31" s="703"/>
      <c r="M31" s="700">
        <f t="shared" si="1"/>
        <v>0</v>
      </c>
      <c r="N31" s="701"/>
      <c r="O31" s="560"/>
      <c r="P31" s="700"/>
      <c r="Q31" s="701">
        <f t="shared" si="2"/>
        <v>0</v>
      </c>
    </row>
    <row r="32" spans="1:17" s="551" customFormat="1" ht="15.75" customHeight="1" x14ac:dyDescent="0.3">
      <c r="A32" s="571">
        <f t="shared" si="3"/>
        <v>27</v>
      </c>
      <c r="B32" s="565">
        <v>22</v>
      </c>
      <c r="C32" s="572" t="s">
        <v>562</v>
      </c>
      <c r="D32" s="573"/>
      <c r="E32" s="393">
        <f>+E33</f>
        <v>7791</v>
      </c>
      <c r="F32" s="394">
        <f t="shared" ref="F32:H33" si="9">+F33</f>
        <v>6403</v>
      </c>
      <c r="G32" s="394">
        <f t="shared" si="9"/>
        <v>0</v>
      </c>
      <c r="H32" s="394">
        <f t="shared" si="9"/>
        <v>0</v>
      </c>
      <c r="I32" s="394">
        <f t="shared" si="8"/>
        <v>7791</v>
      </c>
      <c r="J32" s="395">
        <f t="shared" si="8"/>
        <v>6403</v>
      </c>
      <c r="K32" s="396"/>
      <c r="L32" s="396">
        <f>+L33</f>
        <v>0</v>
      </c>
      <c r="M32" s="394">
        <f>M33</f>
        <v>1388</v>
      </c>
      <c r="N32" s="397">
        <f>+N33</f>
        <v>0</v>
      </c>
      <c r="O32" s="550"/>
      <c r="P32" s="394">
        <f>+P33</f>
        <v>0</v>
      </c>
      <c r="Q32" s="397">
        <f t="shared" si="2"/>
        <v>6403</v>
      </c>
    </row>
    <row r="33" spans="1:17" s="551" customFormat="1" ht="15.75" customHeight="1" x14ac:dyDescent="0.3">
      <c r="A33" s="552">
        <f t="shared" si="3"/>
        <v>28</v>
      </c>
      <c r="B33" s="553"/>
      <c r="C33" s="574" t="s">
        <v>563</v>
      </c>
      <c r="D33" s="575"/>
      <c r="E33" s="385">
        <f>+E34</f>
        <v>7791</v>
      </c>
      <c r="F33" s="386">
        <f t="shared" si="9"/>
        <v>6403</v>
      </c>
      <c r="G33" s="386">
        <f t="shared" si="9"/>
        <v>0</v>
      </c>
      <c r="H33" s="386">
        <f t="shared" si="9"/>
        <v>0</v>
      </c>
      <c r="I33" s="386">
        <f t="shared" si="8"/>
        <v>7791</v>
      </c>
      <c r="J33" s="387">
        <f t="shared" si="8"/>
        <v>6403</v>
      </c>
      <c r="K33" s="388"/>
      <c r="L33" s="388">
        <f>+L34</f>
        <v>0</v>
      </c>
      <c r="M33" s="386">
        <f>M34</f>
        <v>1388</v>
      </c>
      <c r="N33" s="389">
        <f>+N34</f>
        <v>0</v>
      </c>
      <c r="O33" s="550"/>
      <c r="P33" s="386">
        <f>+P34</f>
        <v>0</v>
      </c>
      <c r="Q33" s="389">
        <f>+J33+P33</f>
        <v>6403</v>
      </c>
    </row>
    <row r="34" spans="1:17" s="551" customFormat="1" ht="15.75" customHeight="1" x14ac:dyDescent="0.3">
      <c r="A34" s="556">
        <f t="shared" si="3"/>
        <v>29</v>
      </c>
      <c r="B34" s="557"/>
      <c r="C34" s="563" t="s">
        <v>627</v>
      </c>
      <c r="D34" s="559"/>
      <c r="E34" s="390">
        <v>7791</v>
      </c>
      <c r="F34" s="391">
        <v>6403</v>
      </c>
      <c r="G34" s="391">
        <v>0</v>
      </c>
      <c r="H34" s="391">
        <v>0</v>
      </c>
      <c r="I34" s="391">
        <f t="shared" si="8"/>
        <v>7791</v>
      </c>
      <c r="J34" s="530">
        <f t="shared" si="8"/>
        <v>6403</v>
      </c>
      <c r="K34" s="392">
        <v>95</v>
      </c>
      <c r="L34" s="392"/>
      <c r="M34" s="700">
        <f t="shared" si="1"/>
        <v>1388</v>
      </c>
      <c r="N34" s="322"/>
      <c r="O34" s="560"/>
      <c r="P34" s="391"/>
      <c r="Q34" s="322">
        <f>+J34+P34</f>
        <v>6403</v>
      </c>
    </row>
    <row r="35" spans="1:17" s="551" customFormat="1" ht="15.75" customHeight="1" x14ac:dyDescent="0.3">
      <c r="A35" s="571">
        <f t="shared" si="3"/>
        <v>30</v>
      </c>
      <c r="B35" s="565">
        <v>23</v>
      </c>
      <c r="C35" s="572" t="s">
        <v>628</v>
      </c>
      <c r="D35" s="576" t="s">
        <v>622</v>
      </c>
      <c r="E35" s="393">
        <f>+E36</f>
        <v>0</v>
      </c>
      <c r="F35" s="394">
        <f t="shared" ref="F35:H36" si="10">+F36</f>
        <v>0</v>
      </c>
      <c r="G35" s="394">
        <f t="shared" si="10"/>
        <v>0</v>
      </c>
      <c r="H35" s="394">
        <f t="shared" si="10"/>
        <v>0</v>
      </c>
      <c r="I35" s="394">
        <f t="shared" si="8"/>
        <v>0</v>
      </c>
      <c r="J35" s="395">
        <f t="shared" si="8"/>
        <v>0</v>
      </c>
      <c r="K35" s="396"/>
      <c r="L35" s="396">
        <f>+L36</f>
        <v>0</v>
      </c>
      <c r="M35" s="394">
        <f t="shared" si="1"/>
        <v>0</v>
      </c>
      <c r="N35" s="397">
        <f>+N36</f>
        <v>0</v>
      </c>
      <c r="O35" s="550"/>
      <c r="P35" s="394">
        <f>+P36</f>
        <v>0</v>
      </c>
      <c r="Q35" s="397">
        <f>+J35+P35</f>
        <v>0</v>
      </c>
    </row>
    <row r="36" spans="1:17" s="551" customFormat="1" ht="15.75" customHeight="1" x14ac:dyDescent="0.3">
      <c r="A36" s="552">
        <f t="shared" si="3"/>
        <v>31</v>
      </c>
      <c r="B36" s="553"/>
      <c r="C36" s="574" t="s">
        <v>603</v>
      </c>
      <c r="D36" s="577" t="s">
        <v>622</v>
      </c>
      <c r="E36" s="385">
        <f>+E37</f>
        <v>0</v>
      </c>
      <c r="F36" s="386">
        <f t="shared" si="10"/>
        <v>0</v>
      </c>
      <c r="G36" s="386">
        <f t="shared" si="10"/>
        <v>0</v>
      </c>
      <c r="H36" s="386">
        <f t="shared" si="10"/>
        <v>0</v>
      </c>
      <c r="I36" s="386">
        <f t="shared" si="8"/>
        <v>0</v>
      </c>
      <c r="J36" s="387">
        <f t="shared" si="8"/>
        <v>0</v>
      </c>
      <c r="K36" s="388"/>
      <c r="L36" s="388">
        <f>+L37</f>
        <v>0</v>
      </c>
      <c r="M36" s="386">
        <f t="shared" si="1"/>
        <v>0</v>
      </c>
      <c r="N36" s="389">
        <f>+N37</f>
        <v>0</v>
      </c>
      <c r="O36" s="550"/>
      <c r="P36" s="386">
        <f>+P37</f>
        <v>0</v>
      </c>
      <c r="Q36" s="389">
        <f t="shared" si="2"/>
        <v>0</v>
      </c>
    </row>
    <row r="37" spans="1:17" s="535" customFormat="1" ht="15.75" customHeight="1" thickBot="1" x14ac:dyDescent="0.35">
      <c r="A37" s="579">
        <f t="shared" si="3"/>
        <v>32</v>
      </c>
      <c r="B37" s="706"/>
      <c r="C37" s="707" t="s">
        <v>625</v>
      </c>
      <c r="D37" s="580" t="s">
        <v>622</v>
      </c>
      <c r="E37" s="528"/>
      <c r="F37" s="700"/>
      <c r="G37" s="700"/>
      <c r="H37" s="700"/>
      <c r="I37" s="700">
        <f t="shared" si="8"/>
        <v>0</v>
      </c>
      <c r="J37" s="702">
        <f t="shared" si="8"/>
        <v>0</v>
      </c>
      <c r="K37" s="703"/>
      <c r="L37" s="703"/>
      <c r="M37" s="700">
        <f t="shared" si="1"/>
        <v>0</v>
      </c>
      <c r="N37" s="701"/>
      <c r="O37" s="560"/>
      <c r="P37" s="700"/>
      <c r="Q37" s="701">
        <f t="shared" si="2"/>
        <v>0</v>
      </c>
    </row>
    <row r="38" spans="1:17" s="535" customFormat="1" ht="15.75" customHeight="1" x14ac:dyDescent="0.3">
      <c r="A38" s="581">
        <f t="shared" si="3"/>
        <v>33</v>
      </c>
      <c r="B38" s="582"/>
      <c r="C38" s="583" t="s">
        <v>629</v>
      </c>
      <c r="D38" s="584"/>
      <c r="E38" s="430">
        <f t="shared" ref="E38:J38" si="11">+E6+E26+E32</f>
        <v>48413</v>
      </c>
      <c r="F38" s="431">
        <f t="shared" si="11"/>
        <v>44923</v>
      </c>
      <c r="G38" s="431">
        <f t="shared" si="11"/>
        <v>54484</v>
      </c>
      <c r="H38" s="431">
        <f t="shared" si="11"/>
        <v>54484</v>
      </c>
      <c r="I38" s="431">
        <f t="shared" si="11"/>
        <v>102897</v>
      </c>
      <c r="J38" s="432">
        <f t="shared" si="11"/>
        <v>99407</v>
      </c>
      <c r="K38" s="433"/>
      <c r="L38" s="433">
        <f>+L6+L26+L32</f>
        <v>0</v>
      </c>
      <c r="M38" s="431">
        <f>+M6+M26+M32</f>
        <v>3490</v>
      </c>
      <c r="N38" s="434">
        <f>+N6+N26+N32</f>
        <v>0</v>
      </c>
      <c r="O38" s="585"/>
      <c r="P38" s="431">
        <f>+P6+P26+P32</f>
        <v>0</v>
      </c>
      <c r="Q38" s="434">
        <f>+Q6+Q26+Q32</f>
        <v>99407</v>
      </c>
    </row>
    <row r="39" spans="1:17" s="535" customFormat="1" ht="15.75" customHeight="1" thickBot="1" x14ac:dyDescent="0.35">
      <c r="A39" s="586">
        <f t="shared" si="3"/>
        <v>34</v>
      </c>
      <c r="B39" s="587"/>
      <c r="C39" s="588" t="s">
        <v>630</v>
      </c>
      <c r="D39" s="589" t="s">
        <v>622</v>
      </c>
      <c r="E39" s="435">
        <f t="shared" ref="E39:J39" si="12">+E17+E29+E35</f>
        <v>9663</v>
      </c>
      <c r="F39" s="436">
        <f t="shared" si="12"/>
        <v>9733</v>
      </c>
      <c r="G39" s="436">
        <f t="shared" si="12"/>
        <v>0</v>
      </c>
      <c r="H39" s="436">
        <f t="shared" si="12"/>
        <v>0</v>
      </c>
      <c r="I39" s="436">
        <f t="shared" si="12"/>
        <v>9663</v>
      </c>
      <c r="J39" s="437">
        <f t="shared" si="12"/>
        <v>9733</v>
      </c>
      <c r="K39" s="438"/>
      <c r="L39" s="438">
        <f>+L17+L29+L35</f>
        <v>5783</v>
      </c>
      <c r="M39" s="436">
        <f>+M17+M29+M35</f>
        <v>-70</v>
      </c>
      <c r="N39" s="439">
        <f>+N17+N29+N35</f>
        <v>0</v>
      </c>
      <c r="O39" s="590"/>
      <c r="P39" s="436">
        <f>+P17+P29+P35</f>
        <v>0</v>
      </c>
      <c r="Q39" s="439">
        <f>+Q17+Q29+Q35</f>
        <v>9733</v>
      </c>
    </row>
    <row r="40" spans="1:17" s="535" customFormat="1" ht="15.75" customHeight="1" x14ac:dyDescent="0.3">
      <c r="A40" s="534"/>
      <c r="B40" s="534"/>
      <c r="C40" s="551"/>
      <c r="D40" s="551"/>
      <c r="E40" s="531"/>
      <c r="F40" s="531"/>
      <c r="G40" s="531"/>
      <c r="H40" s="531"/>
      <c r="I40" s="531"/>
      <c r="J40" s="531"/>
      <c r="K40" s="531"/>
      <c r="L40" s="531"/>
      <c r="M40" s="531"/>
      <c r="N40" s="531"/>
      <c r="O40" s="550"/>
      <c r="P40" s="531"/>
      <c r="Q40" s="531"/>
    </row>
    <row r="41" spans="1:17" ht="15.45" customHeight="1" x14ac:dyDescent="0.3">
      <c r="A41" s="936" t="s">
        <v>279</v>
      </c>
      <c r="B41" s="535"/>
    </row>
    <row r="42" spans="1:17" x14ac:dyDescent="0.3">
      <c r="A42" s="936" t="s">
        <v>1267</v>
      </c>
    </row>
  </sheetData>
  <mergeCells count="13">
    <mergeCell ref="Q3:Q4"/>
    <mergeCell ref="A3:A5"/>
    <mergeCell ref="B3:B5"/>
    <mergeCell ref="C3:C5"/>
    <mergeCell ref="I3:J3"/>
    <mergeCell ref="K3:K4"/>
    <mergeCell ref="N3:N4"/>
    <mergeCell ref="P3:P4"/>
    <mergeCell ref="L3:L4"/>
    <mergeCell ref="D3:D5"/>
    <mergeCell ref="E3:F3"/>
    <mergeCell ref="G3:H3"/>
    <mergeCell ref="M3:M4"/>
  </mergeCells>
  <pageMargins left="0.25" right="0.25" top="0.75" bottom="0.75" header="0.3" footer="0.3"/>
  <pageSetup paperSize="9" scale="53" orientation="landscape" r:id="rId1"/>
  <ignoredErrors>
    <ignoredError sqref="M13:M36 I11:J32 Q24 M10:M12 M6:M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workbookViewId="0"/>
  </sheetViews>
  <sheetFormatPr defaultColWidth="9.33203125" defaultRowHeight="13.2" x14ac:dyDescent="0.3"/>
  <cols>
    <col min="1" max="1" width="3.33203125" style="4" customWidth="1"/>
    <col min="2" max="2" width="7.6640625" style="4" customWidth="1"/>
    <col min="3" max="3" width="56.6640625" style="4" customWidth="1"/>
    <col min="4" max="4" width="4.44140625" style="4" customWidth="1"/>
    <col min="5" max="5" width="11.5546875" style="4" customWidth="1"/>
    <col min="6" max="6" width="4" style="4" customWidth="1"/>
    <col min="7" max="7" width="11.44140625" style="4" customWidth="1"/>
    <col min="8" max="8" width="4.6640625" style="4" customWidth="1"/>
    <col min="9" max="9" width="12.44140625" style="4" customWidth="1"/>
    <col min="10" max="10" width="2.44140625" style="4" customWidth="1"/>
    <col min="11" max="16384" width="9.33203125" style="4"/>
  </cols>
  <sheetData>
    <row r="1" spans="1:10" ht="15.6" x14ac:dyDescent="0.3">
      <c r="A1" s="8" t="s">
        <v>631</v>
      </c>
      <c r="B1" s="8"/>
      <c r="C1" s="8"/>
      <c r="D1" s="8"/>
      <c r="E1" s="34"/>
      <c r="F1" s="34"/>
      <c r="G1" s="9"/>
      <c r="H1" s="9"/>
      <c r="I1" s="38"/>
      <c r="J1" s="9"/>
    </row>
    <row r="2" spans="1:10" s="2" customFormat="1" ht="14.4" thickBot="1" x14ac:dyDescent="0.35">
      <c r="A2" s="9"/>
      <c r="B2" s="9"/>
      <c r="C2" s="9"/>
      <c r="D2" s="9"/>
      <c r="E2" s="9"/>
      <c r="F2" s="9"/>
      <c r="G2" s="9"/>
      <c r="H2" s="9"/>
      <c r="I2" s="10" t="s">
        <v>618</v>
      </c>
      <c r="J2" s="9"/>
    </row>
    <row r="3" spans="1:10" s="5" customFormat="1" ht="19.5" customHeight="1" x14ac:dyDescent="0.3">
      <c r="A3" s="1089" t="s">
        <v>456</v>
      </c>
      <c r="B3" s="1091" t="s">
        <v>632</v>
      </c>
      <c r="C3" s="1091"/>
      <c r="D3" s="1097" t="s">
        <v>1226</v>
      </c>
      <c r="E3" s="1098"/>
      <c r="F3" s="1098"/>
      <c r="G3" s="1098"/>
      <c r="H3" s="1098"/>
      <c r="I3" s="1099"/>
      <c r="J3" s="30"/>
    </row>
    <row r="4" spans="1:10" s="5" customFormat="1" ht="24" customHeight="1" thickBot="1" x14ac:dyDescent="0.35">
      <c r="A4" s="1090"/>
      <c r="B4" s="1092"/>
      <c r="C4" s="1092"/>
      <c r="D4" s="1100" t="s">
        <v>633</v>
      </c>
      <c r="E4" s="1101"/>
      <c r="F4" s="1100" t="s">
        <v>634</v>
      </c>
      <c r="G4" s="1101"/>
      <c r="H4" s="1100" t="s">
        <v>573</v>
      </c>
      <c r="I4" s="1104"/>
      <c r="J4" s="30"/>
    </row>
    <row r="5" spans="1:10" s="5" customFormat="1" ht="12.75" customHeight="1" x14ac:dyDescent="0.3">
      <c r="A5" s="165" t="s">
        <v>635</v>
      </c>
      <c r="B5" s="1093" t="s">
        <v>1227</v>
      </c>
      <c r="C5" s="1093"/>
      <c r="D5" s="1128">
        <f>SUM(D6:E9)</f>
        <v>87</v>
      </c>
      <c r="E5" s="1129"/>
      <c r="F5" s="1128">
        <f>SUM(F6:G9)</f>
        <v>14848</v>
      </c>
      <c r="G5" s="1129"/>
      <c r="H5" s="1107">
        <f t="shared" ref="H5:H10" si="0">SUM(D5+F5)</f>
        <v>14935</v>
      </c>
      <c r="I5" s="1108"/>
      <c r="J5" s="30"/>
    </row>
    <row r="6" spans="1:10" s="5" customFormat="1" ht="12.75" customHeight="1" x14ac:dyDescent="0.3">
      <c r="A6" s="257" t="s">
        <v>636</v>
      </c>
      <c r="B6" s="1094" t="s">
        <v>482</v>
      </c>
      <c r="C6" s="305" t="s">
        <v>1273</v>
      </c>
      <c r="D6" s="1105">
        <v>65</v>
      </c>
      <c r="E6" s="1106"/>
      <c r="F6" s="1105">
        <v>157</v>
      </c>
      <c r="G6" s="1106"/>
      <c r="H6" s="1102">
        <f t="shared" si="0"/>
        <v>222</v>
      </c>
      <c r="I6" s="1103"/>
      <c r="J6" s="30"/>
    </row>
    <row r="7" spans="1:10" s="5" customFormat="1" ht="12.75" customHeight="1" x14ac:dyDescent="0.3">
      <c r="A7" s="257" t="s">
        <v>637</v>
      </c>
      <c r="B7" s="1095"/>
      <c r="C7" s="305" t="s">
        <v>1274</v>
      </c>
      <c r="D7" s="1105">
        <v>0</v>
      </c>
      <c r="E7" s="1106"/>
      <c r="F7" s="1105">
        <v>14406</v>
      </c>
      <c r="G7" s="1106"/>
      <c r="H7" s="1102">
        <f t="shared" si="0"/>
        <v>14406</v>
      </c>
      <c r="I7" s="1103"/>
      <c r="J7" s="30"/>
    </row>
    <row r="8" spans="1:10" s="5" customFormat="1" ht="12.75" customHeight="1" x14ac:dyDescent="0.3">
      <c r="A8" s="257" t="s">
        <v>638</v>
      </c>
      <c r="B8" s="1095"/>
      <c r="C8" s="305" t="s">
        <v>1275</v>
      </c>
      <c r="D8" s="1105">
        <v>22</v>
      </c>
      <c r="E8" s="1106"/>
      <c r="F8" s="1105">
        <v>18</v>
      </c>
      <c r="G8" s="1106"/>
      <c r="H8" s="1102">
        <f t="shared" si="0"/>
        <v>40</v>
      </c>
      <c r="I8" s="1103"/>
      <c r="J8" s="30"/>
    </row>
    <row r="9" spans="1:10" s="5" customFormat="1" ht="12.75" customHeight="1" x14ac:dyDescent="0.3">
      <c r="A9" s="257" t="s">
        <v>639</v>
      </c>
      <c r="B9" s="1096"/>
      <c r="C9" s="306" t="s">
        <v>1276</v>
      </c>
      <c r="D9" s="1105">
        <v>0</v>
      </c>
      <c r="E9" s="1106"/>
      <c r="F9" s="1105">
        <v>267</v>
      </c>
      <c r="G9" s="1106"/>
      <c r="H9" s="1102">
        <f t="shared" si="0"/>
        <v>267</v>
      </c>
      <c r="I9" s="1103"/>
      <c r="J9" s="30"/>
    </row>
    <row r="10" spans="1:10" s="5" customFormat="1" ht="12.75" customHeight="1" x14ac:dyDescent="0.3">
      <c r="A10" s="163" t="s">
        <v>640</v>
      </c>
      <c r="B10" s="1109" t="s">
        <v>1228</v>
      </c>
      <c r="C10" s="1110"/>
      <c r="D10" s="1120">
        <v>78650</v>
      </c>
      <c r="E10" s="1121"/>
      <c r="F10" s="1122">
        <v>58646</v>
      </c>
      <c r="G10" s="1123"/>
      <c r="H10" s="1114">
        <f t="shared" si="0"/>
        <v>137296</v>
      </c>
      <c r="I10" s="1115"/>
      <c r="J10" s="30"/>
    </row>
    <row r="11" spans="1:10" s="5" customFormat="1" ht="12.75" customHeight="1" x14ac:dyDescent="0.3">
      <c r="A11" s="525" t="s">
        <v>641</v>
      </c>
      <c r="B11" s="275" t="s">
        <v>642</v>
      </c>
      <c r="C11" s="524" t="s">
        <v>1250</v>
      </c>
      <c r="D11" s="593">
        <v>0</v>
      </c>
      <c r="E11" s="115">
        <v>0</v>
      </c>
      <c r="F11" s="115">
        <v>1</v>
      </c>
      <c r="G11" s="115">
        <v>6</v>
      </c>
      <c r="H11" s="116">
        <v>1</v>
      </c>
      <c r="I11" s="592">
        <f>SUM(E11+G11)</f>
        <v>6</v>
      </c>
      <c r="J11" s="30"/>
    </row>
    <row r="12" spans="1:10" s="5" customFormat="1" ht="12.75" customHeight="1" x14ac:dyDescent="0.3">
      <c r="A12" s="163" t="s">
        <v>535</v>
      </c>
      <c r="B12" s="526" t="s">
        <v>643</v>
      </c>
      <c r="C12" s="308"/>
      <c r="D12" s="1122">
        <f>SUM(D13:E16)</f>
        <v>0</v>
      </c>
      <c r="E12" s="1123"/>
      <c r="F12" s="1122">
        <f>SUM(F13:G16)</f>
        <v>18720</v>
      </c>
      <c r="G12" s="1123"/>
      <c r="H12" s="1114">
        <f t="shared" ref="H12:H22" si="1">SUM(D12+F12)</f>
        <v>18720</v>
      </c>
      <c r="I12" s="1115"/>
      <c r="J12" s="30"/>
    </row>
    <row r="13" spans="1:10" s="5" customFormat="1" ht="12.75" customHeight="1" x14ac:dyDescent="0.3">
      <c r="A13" s="257" t="s">
        <v>644</v>
      </c>
      <c r="B13" s="1094" t="s">
        <v>482</v>
      </c>
      <c r="C13" s="275" t="s">
        <v>645</v>
      </c>
      <c r="D13" s="1116">
        <v>0</v>
      </c>
      <c r="E13" s="1117"/>
      <c r="F13" s="1105">
        <v>0</v>
      </c>
      <c r="G13" s="1106"/>
      <c r="H13" s="1102">
        <f t="shared" si="1"/>
        <v>0</v>
      </c>
      <c r="I13" s="1103"/>
      <c r="J13" s="30"/>
    </row>
    <row r="14" spans="1:10" s="5" customFormat="1" ht="12.75" customHeight="1" x14ac:dyDescent="0.3">
      <c r="A14" s="257" t="s">
        <v>646</v>
      </c>
      <c r="B14" s="1095"/>
      <c r="C14" s="275" t="s">
        <v>647</v>
      </c>
      <c r="D14" s="1116">
        <v>0</v>
      </c>
      <c r="E14" s="1117"/>
      <c r="F14" s="1105">
        <v>0</v>
      </c>
      <c r="G14" s="1106"/>
      <c r="H14" s="1102">
        <f t="shared" si="1"/>
        <v>0</v>
      </c>
      <c r="I14" s="1103"/>
      <c r="J14" s="30"/>
    </row>
    <row r="15" spans="1:10" s="5" customFormat="1" ht="12.75" customHeight="1" x14ac:dyDescent="0.3">
      <c r="A15" s="257" t="s">
        <v>648</v>
      </c>
      <c r="B15" s="1095"/>
      <c r="C15" s="275" t="s">
        <v>1229</v>
      </c>
      <c r="D15" s="1116">
        <v>0</v>
      </c>
      <c r="E15" s="1117"/>
      <c r="F15" s="1105">
        <v>18486</v>
      </c>
      <c r="G15" s="1106"/>
      <c r="H15" s="1102">
        <f t="shared" si="1"/>
        <v>18486</v>
      </c>
      <c r="I15" s="1103"/>
      <c r="J15" s="30"/>
    </row>
    <row r="16" spans="1:10" s="5" customFormat="1" ht="12.75" customHeight="1" x14ac:dyDescent="0.3">
      <c r="A16" s="257" t="s">
        <v>649</v>
      </c>
      <c r="B16" s="1096"/>
      <c r="C16" s="275" t="s">
        <v>650</v>
      </c>
      <c r="D16" s="1116">
        <v>0</v>
      </c>
      <c r="E16" s="1117"/>
      <c r="F16" s="1105">
        <v>234</v>
      </c>
      <c r="G16" s="1106"/>
      <c r="H16" s="1102">
        <f t="shared" si="1"/>
        <v>234</v>
      </c>
      <c r="I16" s="1103"/>
      <c r="J16" s="30"/>
    </row>
    <row r="17" spans="1:10" s="5" customFormat="1" ht="12.75" customHeight="1" x14ac:dyDescent="0.3">
      <c r="A17" s="163" t="s">
        <v>543</v>
      </c>
      <c r="B17" s="307" t="s">
        <v>651</v>
      </c>
      <c r="C17" s="308"/>
      <c r="D17" s="1122">
        <f>SUM(D18:E20)</f>
        <v>68</v>
      </c>
      <c r="E17" s="1123"/>
      <c r="F17" s="1122">
        <f>SUM(F18:G20)</f>
        <v>60</v>
      </c>
      <c r="G17" s="1123"/>
      <c r="H17" s="1114">
        <f t="shared" si="1"/>
        <v>128</v>
      </c>
      <c r="I17" s="1115"/>
      <c r="J17" s="30"/>
    </row>
    <row r="18" spans="1:10" s="5" customFormat="1" ht="12.75" customHeight="1" x14ac:dyDescent="0.3">
      <c r="A18" s="257" t="s">
        <v>652</v>
      </c>
      <c r="B18" s="1094" t="s">
        <v>482</v>
      </c>
      <c r="C18" s="309" t="s">
        <v>645</v>
      </c>
      <c r="D18" s="1105">
        <v>0</v>
      </c>
      <c r="E18" s="1106"/>
      <c r="F18" s="1105">
        <v>0</v>
      </c>
      <c r="G18" s="1106"/>
      <c r="H18" s="1102">
        <f t="shared" si="1"/>
        <v>0</v>
      </c>
      <c r="I18" s="1103"/>
      <c r="J18" s="30"/>
    </row>
    <row r="19" spans="1:10" s="5" customFormat="1" ht="12.75" customHeight="1" x14ac:dyDescent="0.3">
      <c r="A19" s="257" t="s">
        <v>653</v>
      </c>
      <c r="B19" s="1095"/>
      <c r="C19" s="309" t="s">
        <v>647</v>
      </c>
      <c r="D19" s="1105">
        <v>0</v>
      </c>
      <c r="E19" s="1106"/>
      <c r="F19" s="1105">
        <v>0</v>
      </c>
      <c r="G19" s="1106"/>
      <c r="H19" s="1102">
        <f t="shared" si="1"/>
        <v>0</v>
      </c>
      <c r="I19" s="1103"/>
      <c r="J19" s="30"/>
    </row>
    <row r="20" spans="1:10" ht="12.75" customHeight="1" x14ac:dyDescent="0.3">
      <c r="A20" s="257" t="s">
        <v>654</v>
      </c>
      <c r="B20" s="1096"/>
      <c r="C20" s="309" t="s">
        <v>650</v>
      </c>
      <c r="D20" s="1105">
        <v>68</v>
      </c>
      <c r="E20" s="1106"/>
      <c r="F20" s="1105">
        <v>60</v>
      </c>
      <c r="G20" s="1106"/>
      <c r="H20" s="1102">
        <f t="shared" si="1"/>
        <v>128</v>
      </c>
      <c r="I20" s="1103"/>
      <c r="J20" s="30"/>
    </row>
    <row r="21" spans="1:10" ht="12.75" customHeight="1" x14ac:dyDescent="0.3">
      <c r="A21" s="163" t="s">
        <v>655</v>
      </c>
      <c r="B21" s="1113" t="s">
        <v>656</v>
      </c>
      <c r="C21" s="1110"/>
      <c r="D21" s="1120">
        <v>2922</v>
      </c>
      <c r="E21" s="1121"/>
      <c r="F21" s="1122">
        <v>111</v>
      </c>
      <c r="G21" s="1123"/>
      <c r="H21" s="1114">
        <f t="shared" si="1"/>
        <v>3033</v>
      </c>
      <c r="I21" s="1115"/>
      <c r="J21" s="30"/>
    </row>
    <row r="22" spans="1:10" ht="12.75" customHeight="1" thickBot="1" x14ac:dyDescent="0.35">
      <c r="A22" s="164" t="s">
        <v>545</v>
      </c>
      <c r="B22" s="1111" t="s">
        <v>657</v>
      </c>
      <c r="C22" s="1112"/>
      <c r="D22" s="1124">
        <v>0</v>
      </c>
      <c r="E22" s="1125"/>
      <c r="F22" s="1124">
        <v>0</v>
      </c>
      <c r="G22" s="1125"/>
      <c r="H22" s="1126">
        <f t="shared" si="1"/>
        <v>0</v>
      </c>
      <c r="I22" s="1127"/>
      <c r="J22" s="30"/>
    </row>
    <row r="23" spans="1:10" ht="13.8" x14ac:dyDescent="0.3">
      <c r="A23" s="30"/>
      <c r="B23" s="9"/>
      <c r="C23" s="9"/>
      <c r="D23" s="9"/>
      <c r="E23" s="9"/>
      <c r="F23" s="9"/>
      <c r="G23" s="30"/>
      <c r="H23" s="30"/>
      <c r="I23" s="39"/>
      <c r="J23" s="30"/>
    </row>
    <row r="24" spans="1:10" ht="13.8" x14ac:dyDescent="0.3">
      <c r="A24" s="30" t="s">
        <v>1272</v>
      </c>
      <c r="B24" s="9"/>
      <c r="C24" s="9"/>
      <c r="D24" s="9"/>
      <c r="E24" s="9"/>
      <c r="F24" s="9"/>
      <c r="G24" s="30"/>
      <c r="H24" s="30"/>
      <c r="I24" s="39"/>
      <c r="J24" s="30"/>
    </row>
    <row r="25" spans="1:10" ht="79.5" customHeight="1" x14ac:dyDescent="0.25">
      <c r="A25" s="1118" t="s">
        <v>1268</v>
      </c>
      <c r="B25" s="1119"/>
      <c r="C25" s="1119"/>
      <c r="D25" s="1119"/>
      <c r="E25" s="1119"/>
      <c r="F25" s="1119"/>
      <c r="G25" s="1119"/>
      <c r="H25" s="1119"/>
      <c r="I25" s="1119"/>
      <c r="J25" s="1"/>
    </row>
    <row r="26" spans="1:10" ht="81" customHeight="1" x14ac:dyDescent="0.25">
      <c r="A26" s="1118" t="s">
        <v>1269</v>
      </c>
      <c r="B26" s="1119"/>
      <c r="C26" s="1119"/>
      <c r="D26" s="1119"/>
      <c r="E26" s="1119"/>
      <c r="F26" s="1119"/>
      <c r="G26" s="1119"/>
      <c r="H26" s="1119"/>
      <c r="I26" s="1119"/>
      <c r="J26" s="1"/>
    </row>
    <row r="27" spans="1:10" ht="80.25" customHeight="1" x14ac:dyDescent="0.25">
      <c r="A27" s="1118" t="s">
        <v>1270</v>
      </c>
      <c r="B27" s="1119"/>
      <c r="C27" s="1119"/>
      <c r="D27" s="1119"/>
      <c r="E27" s="1119"/>
      <c r="F27" s="1119"/>
      <c r="G27" s="1119"/>
      <c r="H27" s="1119"/>
      <c r="I27" s="1119"/>
      <c r="J27" s="1"/>
    </row>
    <row r="28" spans="1:10" ht="55.5" customHeight="1" x14ac:dyDescent="0.25">
      <c r="A28" s="1118" t="s">
        <v>1271</v>
      </c>
      <c r="B28" s="1119"/>
      <c r="C28" s="1119"/>
      <c r="D28" s="1119"/>
      <c r="E28" s="1119"/>
      <c r="F28" s="1119"/>
      <c r="G28" s="1119"/>
      <c r="H28" s="1119"/>
      <c r="I28" s="1119"/>
      <c r="J28" s="1"/>
    </row>
    <row r="29" spans="1:10" ht="43.5" customHeight="1" x14ac:dyDescent="0.25">
      <c r="A29" s="1118"/>
      <c r="B29" s="1119"/>
      <c r="C29" s="1119"/>
      <c r="D29" s="1119"/>
      <c r="E29" s="1119"/>
      <c r="F29" s="1119"/>
      <c r="G29" s="1119"/>
      <c r="H29" s="1119"/>
      <c r="I29" s="1119"/>
      <c r="J29" s="1"/>
    </row>
    <row r="30" spans="1:10" ht="30" customHeight="1" x14ac:dyDescent="0.25">
      <c r="A30" s="1118"/>
      <c r="B30" s="1119"/>
      <c r="C30" s="1119"/>
      <c r="D30" s="1119"/>
      <c r="E30" s="1119"/>
      <c r="F30" s="1119"/>
      <c r="G30" s="1119"/>
      <c r="H30" s="1119"/>
      <c r="I30" s="1119"/>
      <c r="J30" s="1"/>
    </row>
    <row r="31" spans="1:10" ht="15.75" customHeight="1" x14ac:dyDescent="0.25">
      <c r="A31" s="1118"/>
      <c r="B31" s="1119"/>
      <c r="C31" s="1119"/>
      <c r="D31" s="1119"/>
      <c r="E31" s="1119"/>
      <c r="F31" s="1119"/>
      <c r="G31" s="1119"/>
      <c r="H31" s="1119"/>
      <c r="I31" s="1119"/>
      <c r="J31" s="1"/>
    </row>
    <row r="32" spans="1:10" ht="14.25" customHeight="1" x14ac:dyDescent="0.25">
      <c r="J32" s="1"/>
    </row>
    <row r="33" spans="1:10" x14ac:dyDescent="0.25">
      <c r="J33" s="1"/>
    </row>
    <row r="34" spans="1:10" x14ac:dyDescent="0.25">
      <c r="J34" s="1"/>
    </row>
    <row r="35" spans="1:10" x14ac:dyDescent="0.25">
      <c r="J35" s="1"/>
    </row>
    <row r="36" spans="1:10" x14ac:dyDescent="0.25">
      <c r="J36" s="1"/>
    </row>
    <row r="43" spans="1:10" x14ac:dyDescent="0.3">
      <c r="A43" s="3"/>
    </row>
    <row r="44" spans="1:10" x14ac:dyDescent="0.3">
      <c r="A44" s="3"/>
    </row>
  </sheetData>
  <sheetProtection formatRows="0" insertRows="0" deleteRows="0"/>
  <customSheetViews>
    <customSheetView guid="{2AF6EA2A-E5C5-45EB-B6C4-875AD1E4E056}" fitToPage="1" printArea="1" topLeftCell="A16">
      <selection activeCell="A30" sqref="A30:F30"/>
      <pageMargins left="0" right="0" top="0" bottom="0" header="0" footer="0"/>
      <printOptions horizontalCentered="1"/>
      <pageSetup paperSize="9" scale="80" orientation="portrait" cellComments="asDisplayed" horizontalDpi="300" verticalDpi="300" r:id="rId1"/>
      <headerFooter alignWithMargins="0"/>
    </customSheetView>
  </customSheetViews>
  <mergeCells count="71">
    <mergeCell ref="F5:G5"/>
    <mergeCell ref="D5:E5"/>
    <mergeCell ref="H6:I6"/>
    <mergeCell ref="D12:E12"/>
    <mergeCell ref="D9:E9"/>
    <mergeCell ref="H8:I8"/>
    <mergeCell ref="F12:G12"/>
    <mergeCell ref="H10:I10"/>
    <mergeCell ref="H9:I9"/>
    <mergeCell ref="D10:E10"/>
    <mergeCell ref="A27:I27"/>
    <mergeCell ref="A28:I28"/>
    <mergeCell ref="H15:I15"/>
    <mergeCell ref="F9:G9"/>
    <mergeCell ref="F16:G16"/>
    <mergeCell ref="F10:G10"/>
    <mergeCell ref="H13:I13"/>
    <mergeCell ref="H12:I12"/>
    <mergeCell ref="H14:I14"/>
    <mergeCell ref="H16:I16"/>
    <mergeCell ref="H18:I18"/>
    <mergeCell ref="F17:G17"/>
    <mergeCell ref="F18:G18"/>
    <mergeCell ref="D18:E18"/>
    <mergeCell ref="D17:E17"/>
    <mergeCell ref="A31:I31"/>
    <mergeCell ref="A29:I29"/>
    <mergeCell ref="A25:I25"/>
    <mergeCell ref="A26:I26"/>
    <mergeCell ref="H19:I19"/>
    <mergeCell ref="D21:E21"/>
    <mergeCell ref="F21:G21"/>
    <mergeCell ref="F20:G20"/>
    <mergeCell ref="F22:G22"/>
    <mergeCell ref="F19:G19"/>
    <mergeCell ref="D22:E22"/>
    <mergeCell ref="D20:E20"/>
    <mergeCell ref="H22:I22"/>
    <mergeCell ref="H21:I21"/>
    <mergeCell ref="H20:I20"/>
    <mergeCell ref="A30:I30"/>
    <mergeCell ref="H17:I17"/>
    <mergeCell ref="D19:E19"/>
    <mergeCell ref="D16:E16"/>
    <mergeCell ref="D13:E13"/>
    <mergeCell ref="F13:G13"/>
    <mergeCell ref="D14:E14"/>
    <mergeCell ref="F14:G14"/>
    <mergeCell ref="D15:E15"/>
    <mergeCell ref="F15:G15"/>
    <mergeCell ref="B10:C10"/>
    <mergeCell ref="B13:B16"/>
    <mergeCell ref="B18:B20"/>
    <mergeCell ref="B22:C22"/>
    <mergeCell ref="B21:C21"/>
    <mergeCell ref="A3:A4"/>
    <mergeCell ref="B3:C4"/>
    <mergeCell ref="B5:C5"/>
    <mergeCell ref="B6:B9"/>
    <mergeCell ref="D3:I3"/>
    <mergeCell ref="F4:G4"/>
    <mergeCell ref="H7:I7"/>
    <mergeCell ref="D4:E4"/>
    <mergeCell ref="H4:I4"/>
    <mergeCell ref="D6:E6"/>
    <mergeCell ref="F6:G6"/>
    <mergeCell ref="D7:E7"/>
    <mergeCell ref="F7:G7"/>
    <mergeCell ref="D8:E8"/>
    <mergeCell ref="F8:G8"/>
    <mergeCell ref="H5:I5"/>
  </mergeCells>
  <printOptions horizontalCentered="1"/>
  <pageMargins left="0.59055118110236227" right="0.59055118110236227" top="0.6692913385826772" bottom="0.6692913385826772" header="0.15748031496062992" footer="0.15748031496062992"/>
  <pageSetup paperSize="9" scale="77" orientation="portrait" cellComments="asDisplayed" horizontalDpi="300" verticalDpi="300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workbookViewId="0">
      <selection activeCell="A2" sqref="A2:F24"/>
    </sheetView>
  </sheetViews>
  <sheetFormatPr defaultColWidth="9.33203125" defaultRowHeight="13.8" x14ac:dyDescent="0.3"/>
  <cols>
    <col min="1" max="1" width="3.44140625" style="25" customWidth="1"/>
    <col min="2" max="2" width="49.5546875" style="12" customWidth="1"/>
    <col min="3" max="3" width="16.44140625" style="12" customWidth="1"/>
    <col min="4" max="4" width="17.6640625" style="12" customWidth="1"/>
    <col min="5" max="5" width="11.77734375" style="12" customWidth="1"/>
    <col min="6" max="6" width="35" style="12" customWidth="1"/>
    <col min="7" max="16384" width="9.33203125" style="12"/>
  </cols>
  <sheetData>
    <row r="1" spans="1:6" ht="15.6" x14ac:dyDescent="0.3">
      <c r="A1" s="832" t="s">
        <v>658</v>
      </c>
      <c r="B1" s="8"/>
      <c r="C1" s="9"/>
      <c r="D1" s="9"/>
      <c r="E1" s="9"/>
    </row>
    <row r="2" spans="1:6" ht="14.4" thickBot="1" x14ac:dyDescent="0.35">
      <c r="A2" s="24"/>
      <c r="B2" s="9"/>
      <c r="C2" s="9"/>
      <c r="D2" s="10"/>
      <c r="E2" s="9"/>
      <c r="F2" s="89" t="s">
        <v>332</v>
      </c>
    </row>
    <row r="3" spans="1:6" ht="26.25" customHeight="1" x14ac:dyDescent="0.3">
      <c r="A3" s="1131" t="s">
        <v>456</v>
      </c>
      <c r="B3" s="1133" t="s">
        <v>659</v>
      </c>
      <c r="C3" s="421" t="s">
        <v>738</v>
      </c>
      <c r="D3" s="421" t="s">
        <v>1230</v>
      </c>
      <c r="E3" s="421" t="s">
        <v>1231</v>
      </c>
      <c r="F3" s="440" t="s">
        <v>1232</v>
      </c>
    </row>
    <row r="4" spans="1:6" ht="12" customHeight="1" thickBot="1" x14ac:dyDescent="0.35">
      <c r="A4" s="1132"/>
      <c r="B4" s="1134"/>
      <c r="C4" s="94" t="s">
        <v>517</v>
      </c>
      <c r="D4" s="94" t="s">
        <v>518</v>
      </c>
      <c r="E4" s="94" t="s">
        <v>519</v>
      </c>
      <c r="F4" s="95" t="s">
        <v>520</v>
      </c>
    </row>
    <row r="5" spans="1:6" ht="18" customHeight="1" x14ac:dyDescent="0.3">
      <c r="A5" s="160">
        <v>1</v>
      </c>
      <c r="B5" s="298" t="s">
        <v>660</v>
      </c>
      <c r="C5" s="373">
        <f>SUM(C6:C8)</f>
        <v>24566</v>
      </c>
      <c r="D5" s="373">
        <f>SUM(D6:D8)</f>
        <v>10841</v>
      </c>
      <c r="E5" s="373">
        <f>SUM(E6:E8)</f>
        <v>12580</v>
      </c>
      <c r="F5" s="374">
        <v>0</v>
      </c>
    </row>
    <row r="6" spans="1:6" ht="12.75" customHeight="1" x14ac:dyDescent="0.3">
      <c r="A6" s="92">
        <v>2</v>
      </c>
      <c r="B6" s="300" t="s">
        <v>661</v>
      </c>
      <c r="C6" s="375">
        <v>5917</v>
      </c>
      <c r="D6" s="375">
        <v>0</v>
      </c>
      <c r="E6" s="321">
        <v>11440</v>
      </c>
      <c r="F6" s="937">
        <f>IF(C6="","",(C6*1000)/E6)</f>
        <v>517.22027972027968</v>
      </c>
    </row>
    <row r="7" spans="1:6" ht="12.75" customHeight="1" x14ac:dyDescent="0.3">
      <c r="A7" s="92">
        <v>3</v>
      </c>
      <c r="B7" s="299" t="s">
        <v>662</v>
      </c>
      <c r="C7" s="375">
        <v>10841</v>
      </c>
      <c r="D7" s="375">
        <v>10841</v>
      </c>
      <c r="E7" s="321">
        <v>922</v>
      </c>
      <c r="F7" s="937">
        <f>IF(C7="","",(C7*1000)/E7)</f>
        <v>11758.134490238612</v>
      </c>
    </row>
    <row r="8" spans="1:6" ht="12.75" customHeight="1" x14ac:dyDescent="0.3">
      <c r="A8" s="92">
        <v>5</v>
      </c>
      <c r="B8" s="300" t="s">
        <v>663</v>
      </c>
      <c r="C8" s="375">
        <v>7808</v>
      </c>
      <c r="D8" s="375">
        <v>0</v>
      </c>
      <c r="E8" s="321">
        <v>218</v>
      </c>
      <c r="F8" s="937">
        <f>IF(C8="","",(C8*1000)/E8)</f>
        <v>35816.51376146789</v>
      </c>
    </row>
    <row r="9" spans="1:6" ht="21" customHeight="1" x14ac:dyDescent="0.3">
      <c r="A9" s="161">
        <v>6</v>
      </c>
      <c r="B9" s="301" t="s">
        <v>1233</v>
      </c>
      <c r="C9" s="376">
        <f>SUM(C10:C23)</f>
        <v>5788</v>
      </c>
      <c r="D9" s="377">
        <v>0</v>
      </c>
      <c r="E9" s="376">
        <f>SUM(E10:E23)</f>
        <v>2668</v>
      </c>
      <c r="F9" s="378">
        <v>0</v>
      </c>
    </row>
    <row r="10" spans="1:6" ht="12.75" customHeight="1" x14ac:dyDescent="0.3">
      <c r="A10" s="92">
        <v>7</v>
      </c>
      <c r="B10" s="302" t="s">
        <v>664</v>
      </c>
      <c r="C10" s="375">
        <v>3711</v>
      </c>
      <c r="D10" s="375">
        <v>0</v>
      </c>
      <c r="E10" s="321">
        <v>478</v>
      </c>
      <c r="F10" s="937">
        <f t="shared" ref="F10:F14" si="0">IF(C10="","",(C10*1000)/E10)</f>
        <v>7763.5983263598328</v>
      </c>
    </row>
    <row r="11" spans="1:6" ht="12.75" customHeight="1" x14ac:dyDescent="0.3">
      <c r="A11" s="92">
        <v>8</v>
      </c>
      <c r="B11" s="303" t="s">
        <v>665</v>
      </c>
      <c r="C11" s="375">
        <v>1017</v>
      </c>
      <c r="D11" s="375">
        <v>0</v>
      </c>
      <c r="E11" s="321">
        <v>1533</v>
      </c>
      <c r="F11" s="937">
        <f t="shared" si="0"/>
        <v>663.40508806262233</v>
      </c>
    </row>
    <row r="12" spans="1:6" ht="12.75" customHeight="1" x14ac:dyDescent="0.3">
      <c r="A12" s="93">
        <v>9</v>
      </c>
      <c r="B12" s="709" t="s">
        <v>666</v>
      </c>
      <c r="C12" s="375">
        <v>56</v>
      </c>
      <c r="D12" s="375">
        <v>0</v>
      </c>
      <c r="E12" s="375">
        <v>0</v>
      </c>
      <c r="F12" s="710" t="s">
        <v>1279</v>
      </c>
    </row>
    <row r="13" spans="1:6" ht="12.75" customHeight="1" x14ac:dyDescent="0.3">
      <c r="A13" s="93">
        <v>10</v>
      </c>
      <c r="B13" s="709" t="s">
        <v>667</v>
      </c>
      <c r="C13" s="375">
        <v>52</v>
      </c>
      <c r="D13" s="375">
        <v>0</v>
      </c>
      <c r="E13" s="375">
        <v>0</v>
      </c>
      <c r="F13" s="710" t="s">
        <v>1278</v>
      </c>
    </row>
    <row r="14" spans="1:6" ht="12.75" customHeight="1" x14ac:dyDescent="0.3">
      <c r="A14" s="93">
        <v>11</v>
      </c>
      <c r="B14" s="709" t="s">
        <v>668</v>
      </c>
      <c r="C14" s="375">
        <v>76</v>
      </c>
      <c r="D14" s="375">
        <v>0</v>
      </c>
      <c r="E14" s="321">
        <v>24</v>
      </c>
      <c r="F14" s="937">
        <f t="shared" si="0"/>
        <v>3166.6666666666665</v>
      </c>
    </row>
    <row r="15" spans="1:6" ht="12.75" customHeight="1" x14ac:dyDescent="0.3">
      <c r="A15" s="93">
        <v>12</v>
      </c>
      <c r="B15" s="709" t="s">
        <v>669</v>
      </c>
      <c r="C15" s="375">
        <v>480</v>
      </c>
      <c r="D15" s="375">
        <v>0</v>
      </c>
      <c r="E15" s="321">
        <v>633</v>
      </c>
      <c r="F15" s="937">
        <f>IF(C15="","",(C15*1000)/E15)</f>
        <v>758.29383886255926</v>
      </c>
    </row>
    <row r="16" spans="1:6" ht="12.75" customHeight="1" x14ac:dyDescent="0.3">
      <c r="A16" s="93">
        <v>13</v>
      </c>
      <c r="B16" s="709" t="s">
        <v>1249</v>
      </c>
      <c r="C16" s="375">
        <v>73</v>
      </c>
      <c r="D16" s="375">
        <v>0</v>
      </c>
      <c r="E16" s="375">
        <v>0</v>
      </c>
      <c r="F16" s="938">
        <v>100</v>
      </c>
    </row>
    <row r="17" spans="1:6" ht="12.75" customHeight="1" x14ac:dyDescent="0.3">
      <c r="A17" s="93">
        <v>14</v>
      </c>
      <c r="B17" s="709" t="s">
        <v>1248</v>
      </c>
      <c r="C17" s="375">
        <v>169</v>
      </c>
      <c r="D17" s="375">
        <v>0</v>
      </c>
      <c r="E17" s="375">
        <v>0</v>
      </c>
      <c r="F17" s="938">
        <v>500</v>
      </c>
    </row>
    <row r="18" spans="1:6" ht="12.75" customHeight="1" x14ac:dyDescent="0.3">
      <c r="A18" s="93">
        <v>15</v>
      </c>
      <c r="B18" s="709" t="s">
        <v>670</v>
      </c>
      <c r="C18" s="375">
        <v>16</v>
      </c>
      <c r="D18" s="375">
        <v>0</v>
      </c>
      <c r="E18" s="375">
        <v>0</v>
      </c>
      <c r="F18" s="938">
        <v>100</v>
      </c>
    </row>
    <row r="19" spans="1:6" ht="12.75" customHeight="1" x14ac:dyDescent="0.3">
      <c r="A19" s="93">
        <v>17</v>
      </c>
      <c r="B19" s="709" t="s">
        <v>671</v>
      </c>
      <c r="C19" s="375">
        <v>64</v>
      </c>
      <c r="D19" s="375">
        <v>0</v>
      </c>
      <c r="E19" s="375">
        <v>0</v>
      </c>
      <c r="F19" s="938">
        <v>1000</v>
      </c>
    </row>
    <row r="20" spans="1:6" ht="12.75" customHeight="1" x14ac:dyDescent="0.3">
      <c r="A20" s="93">
        <v>18</v>
      </c>
      <c r="B20" s="709" t="s">
        <v>672</v>
      </c>
      <c r="C20" s="375">
        <v>5</v>
      </c>
      <c r="D20" s="375">
        <v>0</v>
      </c>
      <c r="E20" s="375">
        <v>0</v>
      </c>
      <c r="F20" s="938">
        <v>200</v>
      </c>
    </row>
    <row r="21" spans="1:6" ht="41.4" x14ac:dyDescent="0.3">
      <c r="A21" s="93">
        <v>19</v>
      </c>
      <c r="B21" s="709" t="s">
        <v>673</v>
      </c>
      <c r="C21" s="375">
        <v>35</v>
      </c>
      <c r="D21" s="375">
        <v>0</v>
      </c>
      <c r="E21" s="375">
        <v>0</v>
      </c>
      <c r="F21" s="883" t="s">
        <v>1280</v>
      </c>
    </row>
    <row r="22" spans="1:6" ht="12.75" customHeight="1" x14ac:dyDescent="0.3">
      <c r="A22" s="93">
        <v>20</v>
      </c>
      <c r="B22" s="709" t="s">
        <v>674</v>
      </c>
      <c r="C22" s="375">
        <v>2</v>
      </c>
      <c r="D22" s="375">
        <v>0</v>
      </c>
      <c r="E22" s="375">
        <v>0</v>
      </c>
      <c r="F22" s="710" t="s">
        <v>1277</v>
      </c>
    </row>
    <row r="23" spans="1:6" ht="12.75" customHeight="1" thickBot="1" x14ac:dyDescent="0.35">
      <c r="A23" s="93">
        <v>21</v>
      </c>
      <c r="B23" s="709" t="s">
        <v>675</v>
      </c>
      <c r="C23" s="375">
        <v>32</v>
      </c>
      <c r="D23" s="375">
        <v>0</v>
      </c>
      <c r="E23" s="375">
        <v>0</v>
      </c>
      <c r="F23" s="938">
        <v>1000</v>
      </c>
    </row>
    <row r="24" spans="1:6" ht="17.25" customHeight="1" thickBot="1" x14ac:dyDescent="0.35">
      <c r="A24" s="137">
        <v>22</v>
      </c>
      <c r="B24" s="304" t="s">
        <v>573</v>
      </c>
      <c r="C24" s="379">
        <f>C5+C9</f>
        <v>30354</v>
      </c>
      <c r="D24" s="379">
        <f>D5+D9</f>
        <v>10841</v>
      </c>
      <c r="E24" s="379">
        <f>E5+E9</f>
        <v>15248</v>
      </c>
      <c r="F24" s="380">
        <v>0</v>
      </c>
    </row>
    <row r="25" spans="1:6" ht="12.75" customHeight="1" x14ac:dyDescent="0.3">
      <c r="A25" s="24"/>
      <c r="B25" s="21"/>
      <c r="C25" s="90"/>
      <c r="D25" s="90"/>
      <c r="E25" s="90"/>
      <c r="F25" s="9"/>
    </row>
    <row r="26" spans="1:6" ht="12.75" customHeight="1" x14ac:dyDescent="0.3">
      <c r="A26" s="41"/>
      <c r="B26" s="157"/>
      <c r="C26" s="158"/>
      <c r="D26" s="158"/>
      <c r="E26" s="158"/>
      <c r="F26" s="41"/>
    </row>
    <row r="27" spans="1:6" ht="24.75" customHeight="1" x14ac:dyDescent="0.3">
      <c r="A27" s="1130"/>
      <c r="B27" s="1130"/>
      <c r="C27" s="1130"/>
      <c r="D27" s="1130"/>
      <c r="E27" s="1130"/>
      <c r="F27" s="1130"/>
    </row>
    <row r="28" spans="1:6" ht="12.75" customHeight="1" x14ac:dyDescent="0.3">
      <c r="A28" s="139"/>
      <c r="B28" s="41"/>
      <c r="C28" s="41"/>
      <c r="D28" s="41"/>
      <c r="E28" s="41"/>
      <c r="F28" s="45"/>
    </row>
    <row r="29" spans="1:6" ht="26.25" customHeight="1" x14ac:dyDescent="0.3">
      <c r="A29" s="1130"/>
      <c r="B29" s="1130"/>
      <c r="C29" s="1130"/>
      <c r="D29" s="1130"/>
      <c r="E29" s="1130"/>
      <c r="F29" s="1130"/>
    </row>
    <row r="30" spans="1:6" ht="15" customHeight="1" x14ac:dyDescent="0.3">
      <c r="A30" s="139"/>
      <c r="B30" s="138"/>
      <c r="C30" s="138"/>
      <c r="D30" s="138"/>
      <c r="E30" s="138"/>
      <c r="F30" s="138"/>
    </row>
    <row r="31" spans="1:6" ht="27.75" customHeight="1" x14ac:dyDescent="0.3">
      <c r="A31" s="1130"/>
      <c r="B31" s="1130"/>
      <c r="C31" s="1130"/>
      <c r="D31" s="1130"/>
      <c r="E31" s="1130"/>
      <c r="F31" s="1130"/>
    </row>
    <row r="32" spans="1:6" ht="12.75" customHeight="1" x14ac:dyDescent="0.3">
      <c r="A32" s="139"/>
      <c r="B32" s="138"/>
      <c r="C32" s="138"/>
      <c r="D32" s="138"/>
      <c r="E32" s="138"/>
      <c r="F32" s="138"/>
    </row>
    <row r="33" spans="1:6" ht="12.75" customHeight="1" x14ac:dyDescent="0.3">
      <c r="A33" s="512"/>
      <c r="B33" s="511"/>
      <c r="C33" s="138"/>
      <c r="D33" s="138"/>
      <c r="E33" s="138"/>
      <c r="F33" s="138"/>
    </row>
    <row r="34" spans="1:6" x14ac:dyDescent="0.3">
      <c r="A34" s="41"/>
      <c r="B34" s="159"/>
      <c r="C34" s="41"/>
      <c r="D34" s="41"/>
      <c r="E34" s="41"/>
      <c r="F34" s="45"/>
    </row>
    <row r="35" spans="1:6" x14ac:dyDescent="0.3">
      <c r="A35" s="41"/>
      <c r="B35" s="9"/>
      <c r="C35" s="9"/>
      <c r="D35" s="91"/>
      <c r="E35" s="9"/>
    </row>
  </sheetData>
  <protectedRanges>
    <protectedRange sqref="D25:D26 C7:D7" name="Oblast1"/>
  </protectedRanges>
  <customSheetViews>
    <customSheetView guid="{2AF6EA2A-E5C5-45EB-B6C4-875AD1E4E056}" fitToPage="1">
      <pageMargins left="0" right="0" top="0" bottom="0" header="0" footer="0"/>
      <printOptions horizontalCentered="1"/>
      <pageSetup paperSize="9" orientation="landscape" cellComments="asDisplayed" horizontalDpi="300" verticalDpi="300" r:id="rId1"/>
      <headerFooter alignWithMargins="0"/>
    </customSheetView>
  </customSheetViews>
  <mergeCells count="5">
    <mergeCell ref="A31:F31"/>
    <mergeCell ref="A29:F29"/>
    <mergeCell ref="A27:F27"/>
    <mergeCell ref="A3:A4"/>
    <mergeCell ref="B3:B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cellComments="asDisplayed" horizontalDpi="300" verticalDpi="300" r:id="rId2"/>
  <headerFooter alignWithMargins="0"/>
  <ignoredErrors>
    <ignoredError sqref="C5:F11 C14:F15 C12:E12 C13:E1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1"/>
  <sheetViews>
    <sheetView showGridLines="0" workbookViewId="0"/>
  </sheetViews>
  <sheetFormatPr defaultColWidth="9.33203125" defaultRowHeight="13.8" x14ac:dyDescent="0.3"/>
  <cols>
    <col min="1" max="1" width="3.6640625" style="12" customWidth="1"/>
    <col min="2" max="2" width="6.44140625" style="45" customWidth="1"/>
    <col min="3" max="3" width="9.33203125" style="45" customWidth="1"/>
    <col min="4" max="4" width="24.6640625" style="45" bestFit="1" customWidth="1"/>
    <col min="5" max="5" width="12.33203125" style="45" customWidth="1"/>
    <col min="6" max="6" width="13.5546875" style="45" customWidth="1"/>
    <col min="7" max="7" width="12" style="45" customWidth="1"/>
    <col min="8" max="8" width="9.6640625" style="45" customWidth="1"/>
    <col min="9" max="9" width="11.6640625" style="12" customWidth="1"/>
    <col min="10" max="10" width="11.33203125" style="12" customWidth="1"/>
    <col min="11" max="11" width="10.6640625" style="12" customWidth="1"/>
    <col min="12" max="12" width="12" style="12" customWidth="1"/>
    <col min="13" max="13" width="10" style="12" customWidth="1"/>
    <col min="14" max="14" width="8.6640625" style="12" customWidth="1"/>
    <col min="15" max="15" width="10.33203125" style="12" customWidth="1"/>
    <col min="16" max="16" width="9.33203125" style="12" customWidth="1"/>
    <col min="17" max="17" width="9.6640625" style="12" customWidth="1"/>
    <col min="18" max="18" width="9.44140625" style="12" customWidth="1"/>
    <col min="19" max="19" width="10.6640625" style="12" customWidth="1"/>
    <col min="20" max="20" width="10.6640625" style="12" bestFit="1" customWidth="1"/>
    <col min="21" max="21" width="11.6640625" style="12" customWidth="1"/>
    <col min="22" max="22" width="10.6640625" style="12" bestFit="1" customWidth="1"/>
    <col min="23" max="23" width="14.33203125" style="12" bestFit="1" customWidth="1"/>
    <col min="24" max="24" width="13.33203125" style="12" bestFit="1" customWidth="1"/>
    <col min="25" max="16384" width="9.33203125" style="12"/>
  </cols>
  <sheetData>
    <row r="1" spans="1:40" ht="15.6" x14ac:dyDescent="0.3">
      <c r="A1" s="8" t="s">
        <v>676</v>
      </c>
      <c r="B1" s="41"/>
      <c r="C1" s="41"/>
      <c r="D1" s="41"/>
      <c r="E1" s="41"/>
      <c r="F1" s="41"/>
      <c r="G1" s="41"/>
      <c r="H1" s="41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40" s="84" customFormat="1" ht="15" customHeight="1" x14ac:dyDescent="0.3"/>
    <row r="3" spans="1:40" s="84" customFormat="1" ht="15" customHeight="1" x14ac:dyDescent="0.3">
      <c r="A3" s="85" t="s">
        <v>1234</v>
      </c>
    </row>
    <row r="4" spans="1:40" s="84" customFormat="1" ht="15" customHeight="1" thickBot="1" x14ac:dyDescent="0.35">
      <c r="P4" s="9"/>
      <c r="X4" s="228" t="s">
        <v>618</v>
      </c>
    </row>
    <row r="5" spans="1:40" s="887" customFormat="1" ht="28.5" customHeight="1" thickBot="1" x14ac:dyDescent="0.35">
      <c r="A5" s="1180" t="s">
        <v>456</v>
      </c>
      <c r="B5" s="1171" t="s">
        <v>677</v>
      </c>
      <c r="C5" s="1172"/>
      <c r="D5" s="1173"/>
      <c r="E5" s="1168" t="s">
        <v>678</v>
      </c>
      <c r="F5" s="1169"/>
      <c r="G5" s="1169"/>
      <c r="H5" s="1169"/>
      <c r="I5" s="1169"/>
      <c r="J5" s="1169"/>
      <c r="K5" s="1169"/>
      <c r="L5" s="1169"/>
      <c r="M5" s="1169"/>
      <c r="N5" s="1169"/>
      <c r="O5" s="1169"/>
      <c r="P5" s="1169"/>
      <c r="Q5" s="1169"/>
      <c r="R5" s="1169"/>
      <c r="S5" s="1169"/>
      <c r="T5" s="1169"/>
      <c r="U5" s="1169"/>
      <c r="V5" s="1169"/>
      <c r="W5" s="1169"/>
      <c r="X5" s="1170"/>
      <c r="Y5" s="885"/>
      <c r="Z5" s="885"/>
      <c r="AA5" s="885"/>
      <c r="AB5" s="885"/>
      <c r="AC5" s="885"/>
      <c r="AD5" s="885"/>
      <c r="AE5" s="885"/>
      <c r="AF5" s="885"/>
      <c r="AG5" s="885"/>
      <c r="AH5" s="885"/>
      <c r="AI5" s="885"/>
      <c r="AJ5" s="886"/>
      <c r="AK5" s="886"/>
      <c r="AL5" s="886"/>
    </row>
    <row r="6" spans="1:40" s="887" customFormat="1" ht="19.5" customHeight="1" x14ac:dyDescent="0.3">
      <c r="A6" s="1181"/>
      <c r="B6" s="1174"/>
      <c r="C6" s="1175"/>
      <c r="D6" s="1176"/>
      <c r="E6" s="1165" t="s">
        <v>679</v>
      </c>
      <c r="F6" s="1166"/>
      <c r="G6" s="1166"/>
      <c r="H6" s="1167"/>
      <c r="I6" s="1165" t="s">
        <v>680</v>
      </c>
      <c r="J6" s="1166"/>
      <c r="K6" s="1166"/>
      <c r="L6" s="1167"/>
      <c r="M6" s="1165" t="s">
        <v>681</v>
      </c>
      <c r="N6" s="1166"/>
      <c r="O6" s="1166"/>
      <c r="P6" s="1167"/>
      <c r="Q6" s="1159" t="s">
        <v>449</v>
      </c>
      <c r="R6" s="1160"/>
      <c r="S6" s="1159" t="s">
        <v>634</v>
      </c>
      <c r="T6" s="1160"/>
      <c r="U6" s="1159" t="s">
        <v>682</v>
      </c>
      <c r="V6" s="1160"/>
      <c r="W6" s="1196" t="s">
        <v>683</v>
      </c>
      <c r="X6" s="1197"/>
      <c r="Y6" s="885"/>
      <c r="Z6" s="885"/>
      <c r="AA6" s="885"/>
      <c r="AB6" s="885"/>
      <c r="AC6" s="885"/>
      <c r="AD6" s="885"/>
      <c r="AE6" s="885"/>
      <c r="AF6" s="885"/>
      <c r="AG6" s="885"/>
      <c r="AH6" s="885"/>
      <c r="AI6" s="885"/>
      <c r="AJ6" s="885"/>
      <c r="AK6" s="885"/>
      <c r="AL6" s="886"/>
      <c r="AM6" s="886"/>
      <c r="AN6" s="886"/>
    </row>
    <row r="7" spans="1:40" s="887" customFormat="1" ht="19.5" customHeight="1" x14ac:dyDescent="0.3">
      <c r="A7" s="1181"/>
      <c r="B7" s="1174"/>
      <c r="C7" s="1175"/>
      <c r="D7" s="1176"/>
      <c r="E7" s="1139" t="s">
        <v>684</v>
      </c>
      <c r="F7" s="1140"/>
      <c r="G7" s="1152" t="s">
        <v>622</v>
      </c>
      <c r="H7" s="1153"/>
      <c r="I7" s="1139" t="s">
        <v>1235</v>
      </c>
      <c r="J7" s="1140"/>
      <c r="K7" s="1152" t="s">
        <v>685</v>
      </c>
      <c r="L7" s="1153"/>
      <c r="M7" s="1139" t="s">
        <v>686</v>
      </c>
      <c r="N7" s="1140"/>
      <c r="O7" s="1152" t="s">
        <v>687</v>
      </c>
      <c r="P7" s="1153"/>
      <c r="Q7" s="1161"/>
      <c r="R7" s="1162"/>
      <c r="S7" s="1161"/>
      <c r="T7" s="1162"/>
      <c r="U7" s="1161"/>
      <c r="V7" s="1162"/>
      <c r="W7" s="1198"/>
      <c r="X7" s="1199"/>
      <c r="Y7" s="885"/>
      <c r="Z7" s="885"/>
      <c r="AA7" s="885"/>
      <c r="AB7" s="885"/>
      <c r="AC7" s="885"/>
      <c r="AD7" s="885"/>
      <c r="AE7" s="885"/>
      <c r="AF7" s="885"/>
      <c r="AG7" s="885"/>
      <c r="AH7" s="885"/>
      <c r="AI7" s="885"/>
      <c r="AJ7" s="885"/>
      <c r="AK7" s="886"/>
      <c r="AL7" s="886"/>
      <c r="AM7" s="886"/>
    </row>
    <row r="8" spans="1:40" s="887" customFormat="1" ht="19.5" customHeight="1" thickBot="1" x14ac:dyDescent="0.35">
      <c r="A8" s="1181"/>
      <c r="B8" s="1174"/>
      <c r="C8" s="1175"/>
      <c r="D8" s="1176"/>
      <c r="E8" s="888" t="s">
        <v>688</v>
      </c>
      <c r="F8" s="889" t="s">
        <v>689</v>
      </c>
      <c r="G8" s="890" t="s">
        <v>688</v>
      </c>
      <c r="H8" s="891" t="s">
        <v>689</v>
      </c>
      <c r="I8" s="888" t="s">
        <v>688</v>
      </c>
      <c r="J8" s="890" t="s">
        <v>689</v>
      </c>
      <c r="K8" s="890" t="s">
        <v>688</v>
      </c>
      <c r="L8" s="891" t="s">
        <v>689</v>
      </c>
      <c r="M8" s="888" t="s">
        <v>688</v>
      </c>
      <c r="N8" s="890" t="s">
        <v>689</v>
      </c>
      <c r="O8" s="890" t="s">
        <v>688</v>
      </c>
      <c r="P8" s="891" t="s">
        <v>689</v>
      </c>
      <c r="Q8" s="888" t="s">
        <v>688</v>
      </c>
      <c r="R8" s="891" t="s">
        <v>689</v>
      </c>
      <c r="S8" s="888" t="s">
        <v>688</v>
      </c>
      <c r="T8" s="891" t="s">
        <v>689</v>
      </c>
      <c r="U8" s="888" t="s">
        <v>688</v>
      </c>
      <c r="V8" s="891" t="s">
        <v>689</v>
      </c>
      <c r="W8" s="888" t="s">
        <v>688</v>
      </c>
      <c r="X8" s="891" t="s">
        <v>689</v>
      </c>
      <c r="Y8" s="885"/>
      <c r="Z8" s="885"/>
      <c r="AA8" s="885"/>
      <c r="AB8" s="885"/>
      <c r="AC8" s="885"/>
      <c r="AD8" s="885"/>
      <c r="AE8" s="885"/>
      <c r="AF8" s="885"/>
      <c r="AG8" s="885"/>
      <c r="AH8" s="885"/>
      <c r="AI8" s="885"/>
      <c r="AJ8" s="885"/>
      <c r="AK8" s="886"/>
      <c r="AL8" s="886"/>
      <c r="AM8" s="886"/>
    </row>
    <row r="9" spans="1:40" s="894" customFormat="1" ht="18.75" customHeight="1" thickBot="1" x14ac:dyDescent="0.35">
      <c r="A9" s="1182"/>
      <c r="B9" s="1177"/>
      <c r="C9" s="1178"/>
      <c r="D9" s="1179"/>
      <c r="E9" s="888">
        <v>1</v>
      </c>
      <c r="F9" s="889">
        <v>2</v>
      </c>
      <c r="G9" s="890">
        <v>3</v>
      </c>
      <c r="H9" s="891">
        <v>4</v>
      </c>
      <c r="I9" s="888">
        <v>5</v>
      </c>
      <c r="J9" s="890">
        <v>6</v>
      </c>
      <c r="K9" s="890">
        <v>7</v>
      </c>
      <c r="L9" s="891">
        <v>8</v>
      </c>
      <c r="M9" s="888">
        <v>9</v>
      </c>
      <c r="N9" s="890">
        <v>10</v>
      </c>
      <c r="O9" s="890">
        <v>11</v>
      </c>
      <c r="P9" s="891">
        <v>12</v>
      </c>
      <c r="Q9" s="888">
        <v>13</v>
      </c>
      <c r="R9" s="891">
        <v>14</v>
      </c>
      <c r="S9" s="888">
        <v>15</v>
      </c>
      <c r="T9" s="891">
        <v>16</v>
      </c>
      <c r="U9" s="888">
        <v>17</v>
      </c>
      <c r="V9" s="891">
        <v>18</v>
      </c>
      <c r="W9" s="888">
        <v>19</v>
      </c>
      <c r="X9" s="891">
        <v>20</v>
      </c>
      <c r="Y9" s="892"/>
      <c r="Z9" s="892"/>
      <c r="AA9" s="892"/>
      <c r="AB9" s="892"/>
      <c r="AC9" s="892"/>
      <c r="AD9" s="892"/>
      <c r="AE9" s="892"/>
      <c r="AF9" s="892"/>
      <c r="AG9" s="892"/>
      <c r="AH9" s="892"/>
      <c r="AI9" s="892"/>
      <c r="AJ9" s="892"/>
      <c r="AK9" s="893"/>
      <c r="AL9" s="893"/>
      <c r="AM9" s="893"/>
    </row>
    <row r="10" spans="1:40" s="887" customFormat="1" ht="15" customHeight="1" x14ac:dyDescent="0.3">
      <c r="A10" s="895">
        <v>1</v>
      </c>
      <c r="B10" s="1154" t="s">
        <v>690</v>
      </c>
      <c r="C10" s="1189" t="s">
        <v>691</v>
      </c>
      <c r="D10" s="1190"/>
      <c r="E10" s="896">
        <v>231146.639</v>
      </c>
      <c r="F10" s="897">
        <v>11921.328</v>
      </c>
      <c r="G10" s="898">
        <v>67914.767999999996</v>
      </c>
      <c r="H10" s="899">
        <v>354</v>
      </c>
      <c r="I10" s="896">
        <v>18318.330999999998</v>
      </c>
      <c r="J10" s="898">
        <v>60</v>
      </c>
      <c r="K10" s="898">
        <v>2166.9929999999999</v>
      </c>
      <c r="L10" s="899">
        <v>0</v>
      </c>
      <c r="M10" s="896">
        <v>262.61099999999999</v>
      </c>
      <c r="N10" s="898">
        <v>0</v>
      </c>
      <c r="O10" s="898">
        <v>2182.5619999999999</v>
      </c>
      <c r="P10" s="899">
        <v>256.35000000000002</v>
      </c>
      <c r="Q10" s="896">
        <v>234.15</v>
      </c>
      <c r="R10" s="899">
        <v>0</v>
      </c>
      <c r="S10" s="896">
        <v>4926.99</v>
      </c>
      <c r="T10" s="899">
        <v>74</v>
      </c>
      <c r="U10" s="900">
        <v>12868.591</v>
      </c>
      <c r="V10" s="901">
        <v>933.89</v>
      </c>
      <c r="W10" s="902">
        <f>E10+G10+I10+K10+M10+O10+Q10+S10+U10</f>
        <v>340021.63500000001</v>
      </c>
      <c r="X10" s="903">
        <f>F10+H10+J10+L10+N10+P10+R10+T10+V10</f>
        <v>13599.567999999999</v>
      </c>
      <c r="Y10" s="885"/>
      <c r="Z10" s="885"/>
      <c r="AA10" s="885"/>
      <c r="AB10" s="885"/>
      <c r="AC10" s="885"/>
      <c r="AD10" s="885"/>
      <c r="AE10" s="886"/>
      <c r="AF10" s="886"/>
      <c r="AG10" s="886"/>
    </row>
    <row r="11" spans="1:40" s="887" customFormat="1" ht="15" customHeight="1" x14ac:dyDescent="0.3">
      <c r="A11" s="895">
        <v>2</v>
      </c>
      <c r="B11" s="1155"/>
      <c r="C11" s="1200" t="s">
        <v>692</v>
      </c>
      <c r="D11" s="1201"/>
      <c r="E11" s="904">
        <v>4977.9780000000001</v>
      </c>
      <c r="F11" s="905">
        <v>523.5</v>
      </c>
      <c r="G11" s="906">
        <v>12974.950999999999</v>
      </c>
      <c r="H11" s="907">
        <v>347.8</v>
      </c>
      <c r="I11" s="904">
        <v>9360.018</v>
      </c>
      <c r="J11" s="906">
        <v>759.01</v>
      </c>
      <c r="K11" s="906">
        <v>805.85500000000002</v>
      </c>
      <c r="L11" s="907">
        <v>45</v>
      </c>
      <c r="M11" s="904">
        <v>1790.328</v>
      </c>
      <c r="N11" s="906">
        <v>0</v>
      </c>
      <c r="O11" s="906">
        <v>0</v>
      </c>
      <c r="P11" s="907">
        <v>57.5</v>
      </c>
      <c r="Q11" s="904">
        <v>158.13200000000001</v>
      </c>
      <c r="R11" s="907">
        <v>0</v>
      </c>
      <c r="S11" s="904">
        <v>1416.8320000000001</v>
      </c>
      <c r="T11" s="907">
        <v>83.1</v>
      </c>
      <c r="U11" s="908">
        <v>871.928</v>
      </c>
      <c r="V11" s="909">
        <v>26.25</v>
      </c>
      <c r="W11" s="902">
        <f t="shared" ref="W11:X14" si="0">E11+G11+I11+K11+M11+O11+Q11+S11+U11</f>
        <v>32356.022000000001</v>
      </c>
      <c r="X11" s="910">
        <f t="shared" si="0"/>
        <v>1842.1599999999999</v>
      </c>
      <c r="Y11" s="885"/>
      <c r="Z11" s="885"/>
      <c r="AA11" s="885"/>
      <c r="AB11" s="885"/>
      <c r="AC11" s="885"/>
      <c r="AD11" s="885"/>
      <c r="AE11" s="886"/>
      <c r="AF11" s="886"/>
      <c r="AG11" s="886"/>
    </row>
    <row r="12" spans="1:40" s="887" customFormat="1" ht="15" customHeight="1" x14ac:dyDescent="0.3">
      <c r="A12" s="911">
        <v>3</v>
      </c>
      <c r="B12" s="1155"/>
      <c r="C12" s="1194" t="s">
        <v>650</v>
      </c>
      <c r="D12" s="1195"/>
      <c r="E12" s="904">
        <v>153312.424</v>
      </c>
      <c r="F12" s="905">
        <v>7636.4459999999999</v>
      </c>
      <c r="G12" s="906">
        <v>9353.8130000000001</v>
      </c>
      <c r="H12" s="907">
        <v>699.48</v>
      </c>
      <c r="I12" s="904">
        <v>8053.3829999999998</v>
      </c>
      <c r="J12" s="906">
        <v>755.68299999999999</v>
      </c>
      <c r="K12" s="906">
        <v>842.39599999999996</v>
      </c>
      <c r="L12" s="907">
        <v>64.86</v>
      </c>
      <c r="M12" s="904">
        <v>341.476</v>
      </c>
      <c r="N12" s="906">
        <v>0</v>
      </c>
      <c r="O12" s="906">
        <v>1257.4390000000001</v>
      </c>
      <c r="P12" s="907">
        <v>855.1</v>
      </c>
      <c r="Q12" s="904">
        <v>124.535</v>
      </c>
      <c r="R12" s="907">
        <v>5.7</v>
      </c>
      <c r="S12" s="904">
        <v>2726.355</v>
      </c>
      <c r="T12" s="907">
        <v>162.249</v>
      </c>
      <c r="U12" s="908">
        <v>10454.597</v>
      </c>
      <c r="V12" s="909">
        <v>344.33499999999998</v>
      </c>
      <c r="W12" s="902">
        <f t="shared" si="0"/>
        <v>186466.41800000003</v>
      </c>
      <c r="X12" s="910">
        <f>F12+H12+J12+L12+N12+P12+R12+T12+V12</f>
        <v>10523.853000000001</v>
      </c>
      <c r="Y12" s="885"/>
      <c r="Z12" s="885"/>
      <c r="AA12" s="885"/>
      <c r="AB12" s="885"/>
      <c r="AC12" s="885"/>
      <c r="AD12" s="885"/>
      <c r="AE12" s="886"/>
      <c r="AF12" s="886"/>
      <c r="AG12" s="886"/>
    </row>
    <row r="13" spans="1:40" s="887" customFormat="1" ht="15" customHeight="1" x14ac:dyDescent="0.3">
      <c r="A13" s="911">
        <v>4</v>
      </c>
      <c r="B13" s="1202" t="s">
        <v>693</v>
      </c>
      <c r="C13" s="1203"/>
      <c r="D13" s="1204"/>
      <c r="E13" s="904">
        <v>1243.29</v>
      </c>
      <c r="F13" s="905">
        <v>0</v>
      </c>
      <c r="G13" s="906">
        <v>0</v>
      </c>
      <c r="H13" s="907">
        <v>0</v>
      </c>
      <c r="I13" s="904">
        <v>0</v>
      </c>
      <c r="J13" s="906">
        <v>0</v>
      </c>
      <c r="K13" s="906">
        <v>0</v>
      </c>
      <c r="L13" s="907">
        <v>0</v>
      </c>
      <c r="M13" s="904">
        <v>0</v>
      </c>
      <c r="N13" s="906">
        <v>0</v>
      </c>
      <c r="O13" s="906">
        <v>0</v>
      </c>
      <c r="P13" s="907">
        <v>0</v>
      </c>
      <c r="Q13" s="904">
        <v>0</v>
      </c>
      <c r="R13" s="907">
        <v>0</v>
      </c>
      <c r="S13" s="904">
        <v>5642.15</v>
      </c>
      <c r="T13" s="907">
        <v>1197.82</v>
      </c>
      <c r="U13" s="908">
        <v>18097.620999999999</v>
      </c>
      <c r="V13" s="909">
        <v>569.79</v>
      </c>
      <c r="W13" s="902">
        <f t="shared" si="0"/>
        <v>24983.060999999998</v>
      </c>
      <c r="X13" s="910">
        <f t="shared" si="0"/>
        <v>1767.61</v>
      </c>
      <c r="Y13" s="885"/>
      <c r="Z13" s="885"/>
      <c r="AA13" s="885"/>
      <c r="AB13" s="885"/>
      <c r="AC13" s="885"/>
      <c r="AD13" s="885"/>
      <c r="AE13" s="886"/>
      <c r="AF13" s="886"/>
      <c r="AG13" s="886"/>
    </row>
    <row r="14" spans="1:40" s="887" customFormat="1" ht="15" customHeight="1" thickBot="1" x14ac:dyDescent="0.35">
      <c r="A14" s="912">
        <v>5</v>
      </c>
      <c r="B14" s="1156" t="s">
        <v>694</v>
      </c>
      <c r="C14" s="1157"/>
      <c r="D14" s="1158"/>
      <c r="E14" s="913">
        <v>0</v>
      </c>
      <c r="F14" s="914">
        <v>0</v>
      </c>
      <c r="G14" s="915">
        <v>0</v>
      </c>
      <c r="H14" s="916">
        <v>0</v>
      </c>
      <c r="I14" s="913">
        <v>0</v>
      </c>
      <c r="J14" s="915">
        <v>0</v>
      </c>
      <c r="K14" s="915">
        <v>0</v>
      </c>
      <c r="L14" s="916">
        <v>0</v>
      </c>
      <c r="M14" s="913">
        <v>0</v>
      </c>
      <c r="N14" s="915">
        <v>0</v>
      </c>
      <c r="O14" s="915">
        <v>0</v>
      </c>
      <c r="P14" s="916">
        <v>0</v>
      </c>
      <c r="Q14" s="917">
        <v>0</v>
      </c>
      <c r="R14" s="918">
        <v>0</v>
      </c>
      <c r="S14" s="917">
        <v>0</v>
      </c>
      <c r="T14" s="918">
        <v>0</v>
      </c>
      <c r="U14" s="919">
        <v>0</v>
      </c>
      <c r="V14" s="918">
        <v>0</v>
      </c>
      <c r="W14" s="913">
        <f t="shared" si="0"/>
        <v>0</v>
      </c>
      <c r="X14" s="918">
        <f t="shared" si="0"/>
        <v>0</v>
      </c>
      <c r="Y14" s="885"/>
      <c r="Z14" s="885"/>
      <c r="AA14" s="885"/>
      <c r="AB14" s="885"/>
      <c r="AC14" s="886"/>
      <c r="AD14" s="886"/>
      <c r="AE14" s="886"/>
    </row>
    <row r="15" spans="1:40" s="932" customFormat="1" ht="15" customHeight="1" thickBot="1" x14ac:dyDescent="0.35">
      <c r="A15" s="920">
        <v>6</v>
      </c>
      <c r="B15" s="1148" t="s">
        <v>683</v>
      </c>
      <c r="C15" s="1149"/>
      <c r="D15" s="1150"/>
      <c r="E15" s="921">
        <f>SUM(E10:E14)</f>
        <v>390680.33099999995</v>
      </c>
      <c r="F15" s="922">
        <f t="shared" ref="F15:X15" si="1">SUM(F10:F14)</f>
        <v>20081.273999999998</v>
      </c>
      <c r="G15" s="923">
        <f t="shared" si="1"/>
        <v>90243.531999999992</v>
      </c>
      <c r="H15" s="924">
        <f t="shared" si="1"/>
        <v>1401.28</v>
      </c>
      <c r="I15" s="921">
        <f t="shared" si="1"/>
        <v>35731.731999999996</v>
      </c>
      <c r="J15" s="923">
        <f t="shared" si="1"/>
        <v>1574.693</v>
      </c>
      <c r="K15" s="923">
        <f t="shared" si="1"/>
        <v>3815.2439999999997</v>
      </c>
      <c r="L15" s="924">
        <f t="shared" si="1"/>
        <v>109.86</v>
      </c>
      <c r="M15" s="921">
        <f t="shared" si="1"/>
        <v>2394.415</v>
      </c>
      <c r="N15" s="923">
        <f t="shared" si="1"/>
        <v>0</v>
      </c>
      <c r="O15" s="923">
        <f t="shared" si="1"/>
        <v>3440.0010000000002</v>
      </c>
      <c r="P15" s="924">
        <f t="shared" si="1"/>
        <v>1168.95</v>
      </c>
      <c r="Q15" s="925">
        <f t="shared" si="1"/>
        <v>516.81700000000001</v>
      </c>
      <c r="R15" s="926">
        <f t="shared" si="1"/>
        <v>5.7</v>
      </c>
      <c r="S15" s="927">
        <f t="shared" si="1"/>
        <v>14712.326999999999</v>
      </c>
      <c r="T15" s="928">
        <f t="shared" si="1"/>
        <v>1517.1689999999999</v>
      </c>
      <c r="U15" s="929">
        <f t="shared" si="1"/>
        <v>42292.737000000001</v>
      </c>
      <c r="V15" s="926">
        <f t="shared" si="1"/>
        <v>1874.2649999999999</v>
      </c>
      <c r="W15" s="921">
        <f>SUM(W10:W14)</f>
        <v>583827.13600000006</v>
      </c>
      <c r="X15" s="926">
        <f t="shared" si="1"/>
        <v>27733.190999999999</v>
      </c>
      <c r="Y15" s="930"/>
      <c r="Z15" s="930"/>
      <c r="AA15" s="930"/>
      <c r="AB15" s="930"/>
      <c r="AC15" s="931"/>
      <c r="AD15" s="931"/>
      <c r="AE15" s="931"/>
    </row>
    <row r="16" spans="1:40" s="84" customFormat="1" ht="15" customHeight="1" x14ac:dyDescent="0.3"/>
    <row r="17" spans="1:22" ht="14.25" customHeight="1" x14ac:dyDescent="0.3">
      <c r="A17" s="85" t="s">
        <v>695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9"/>
      <c r="U17" s="9"/>
      <c r="V17" s="9"/>
    </row>
    <row r="18" spans="1:22" ht="14.25" customHeight="1" thickBot="1" x14ac:dyDescent="0.35">
      <c r="A18" s="85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227" t="s">
        <v>618</v>
      </c>
    </row>
    <row r="19" spans="1:22" ht="28.5" customHeight="1" x14ac:dyDescent="0.3">
      <c r="A19" s="1186" t="s">
        <v>456</v>
      </c>
      <c r="B19" s="1183" t="s">
        <v>677</v>
      </c>
      <c r="C19" s="1183"/>
      <c r="D19" s="1183"/>
      <c r="E19" s="1147" t="s">
        <v>696</v>
      </c>
      <c r="F19" s="1098"/>
      <c r="G19" s="1099"/>
      <c r="H19" s="1191" t="s">
        <v>697</v>
      </c>
      <c r="I19" s="1192"/>
      <c r="J19" s="1193"/>
      <c r="K19" s="1098" t="s">
        <v>683</v>
      </c>
      <c r="L19" s="1098"/>
      <c r="M19" s="1099"/>
    </row>
    <row r="20" spans="1:22" ht="44.25" customHeight="1" x14ac:dyDescent="0.3">
      <c r="A20" s="1187"/>
      <c r="B20" s="1184"/>
      <c r="C20" s="1184"/>
      <c r="D20" s="1184"/>
      <c r="E20" s="172" t="s">
        <v>700</v>
      </c>
      <c r="F20" s="162" t="s">
        <v>698</v>
      </c>
      <c r="G20" s="199" t="s">
        <v>699</v>
      </c>
      <c r="H20" s="172" t="s">
        <v>700</v>
      </c>
      <c r="I20" s="162" t="s">
        <v>698</v>
      </c>
      <c r="J20" s="199" t="s">
        <v>699</v>
      </c>
      <c r="K20" s="416" t="s">
        <v>700</v>
      </c>
      <c r="L20" s="25" t="s">
        <v>698</v>
      </c>
      <c r="M20" s="199" t="s">
        <v>699</v>
      </c>
    </row>
    <row r="21" spans="1:22" s="25" customFormat="1" ht="25.5" customHeight="1" thickBot="1" x14ac:dyDescent="0.35">
      <c r="A21" s="1188"/>
      <c r="B21" s="1185"/>
      <c r="C21" s="1185"/>
      <c r="D21" s="1185"/>
      <c r="E21" s="36">
        <v>1</v>
      </c>
      <c r="F21" s="78">
        <v>2</v>
      </c>
      <c r="G21" s="80" t="s">
        <v>701</v>
      </c>
      <c r="H21" s="36">
        <v>4</v>
      </c>
      <c r="I21" s="78">
        <v>5</v>
      </c>
      <c r="J21" s="80" t="s">
        <v>702</v>
      </c>
      <c r="K21" s="83">
        <v>7</v>
      </c>
      <c r="L21" s="79">
        <v>8</v>
      </c>
      <c r="M21" s="80" t="s">
        <v>703</v>
      </c>
    </row>
    <row r="22" spans="1:22" ht="13.5" customHeight="1" x14ac:dyDescent="0.3">
      <c r="A22" s="75">
        <v>1</v>
      </c>
      <c r="B22" s="1144" t="s">
        <v>704</v>
      </c>
      <c r="C22" s="1163" t="s">
        <v>691</v>
      </c>
      <c r="D22" s="77" t="s">
        <v>705</v>
      </c>
      <c r="E22" s="513"/>
      <c r="F22" s="515"/>
      <c r="G22" s="417">
        <f>IFERROR(F22/E22/12*1000,0)</f>
        <v>0</v>
      </c>
      <c r="H22" s="513"/>
      <c r="I22" s="515"/>
      <c r="J22" s="417">
        <f t="shared" ref="J22:J33" si="2">IFERROR(I22/H22/12*1000,0)</f>
        <v>0</v>
      </c>
      <c r="K22" s="514">
        <f>E22+H22</f>
        <v>0</v>
      </c>
      <c r="L22" s="515">
        <f>F22+I22</f>
        <v>0</v>
      </c>
      <c r="M22" s="417">
        <f t="shared" ref="M22:M33" si="3">IFERROR(L22/K22/12*1000,0)</f>
        <v>0</v>
      </c>
    </row>
    <row r="23" spans="1:22" ht="13.5" customHeight="1" x14ac:dyDescent="0.3">
      <c r="A23" s="75">
        <v>2</v>
      </c>
      <c r="B23" s="1145"/>
      <c r="C23" s="1163"/>
      <c r="D23" s="77" t="s">
        <v>706</v>
      </c>
      <c r="E23" s="595">
        <v>37.819000000000003</v>
      </c>
      <c r="F23" s="515">
        <v>42388.887999999999</v>
      </c>
      <c r="G23" s="417">
        <f t="shared" ref="G23:G33" si="4">IFERROR(F23/E23/12*1000,0)</f>
        <v>93402.980864997298</v>
      </c>
      <c r="H23" s="595">
        <v>5.6890000000000001</v>
      </c>
      <c r="I23" s="515">
        <v>6263.6220000000003</v>
      </c>
      <c r="J23" s="417">
        <f t="shared" si="2"/>
        <v>91750.483388996319</v>
      </c>
      <c r="K23" s="514">
        <f>E23+H23</f>
        <v>43.508000000000003</v>
      </c>
      <c r="L23" s="515">
        <f>F23+I23</f>
        <v>48652.51</v>
      </c>
      <c r="M23" s="417">
        <f t="shared" si="3"/>
        <v>93186.904324108982</v>
      </c>
    </row>
    <row r="24" spans="1:22" ht="14.25" customHeight="1" x14ac:dyDescent="0.3">
      <c r="A24" s="42">
        <v>3</v>
      </c>
      <c r="B24" s="1145"/>
      <c r="C24" s="1163"/>
      <c r="D24" s="73" t="s">
        <v>707</v>
      </c>
      <c r="E24" s="596">
        <v>87.361000000000004</v>
      </c>
      <c r="F24" s="517">
        <v>69427.486999999994</v>
      </c>
      <c r="G24" s="418">
        <f t="shared" si="4"/>
        <v>66226.621909852984</v>
      </c>
      <c r="H24" s="596">
        <v>8.1259999999999994</v>
      </c>
      <c r="I24" s="517">
        <v>8684.4500000000007</v>
      </c>
      <c r="J24" s="418">
        <f t="shared" si="2"/>
        <v>89060.320781032089</v>
      </c>
      <c r="K24" s="516">
        <f t="shared" ref="K24:K32" si="5">E24+H24</f>
        <v>95.487000000000009</v>
      </c>
      <c r="L24" s="517">
        <f t="shared" ref="L24:L32" si="6">F24+I24</f>
        <v>78111.936999999991</v>
      </c>
      <c r="M24" s="418">
        <f t="shared" si="3"/>
        <v>68169.783146745962</v>
      </c>
    </row>
    <row r="25" spans="1:22" ht="15" customHeight="1" x14ac:dyDescent="0.3">
      <c r="A25" s="42">
        <v>4</v>
      </c>
      <c r="B25" s="1145"/>
      <c r="C25" s="1163"/>
      <c r="D25" s="73" t="s">
        <v>709</v>
      </c>
      <c r="E25" s="596">
        <v>259.65100000000001</v>
      </c>
      <c r="F25" s="517">
        <v>159179.00899999999</v>
      </c>
      <c r="G25" s="418">
        <f t="shared" si="4"/>
        <v>51087.488269510482</v>
      </c>
      <c r="H25" s="596">
        <v>25.771000000000001</v>
      </c>
      <c r="I25" s="517">
        <v>24356.741999999998</v>
      </c>
      <c r="J25" s="418">
        <f t="shared" si="2"/>
        <v>78760.176167009413</v>
      </c>
      <c r="K25" s="516">
        <f t="shared" si="5"/>
        <v>285.42200000000003</v>
      </c>
      <c r="L25" s="517">
        <f t="shared" si="6"/>
        <v>183535.75099999999</v>
      </c>
      <c r="M25" s="418">
        <f t="shared" si="3"/>
        <v>53586.079267423906</v>
      </c>
    </row>
    <row r="26" spans="1:22" ht="15" customHeight="1" x14ac:dyDescent="0.3">
      <c r="A26" s="42">
        <v>5</v>
      </c>
      <c r="B26" s="1145"/>
      <c r="C26" s="1163"/>
      <c r="D26" s="73" t="s">
        <v>710</v>
      </c>
      <c r="E26" s="596">
        <v>34.531999999999996</v>
      </c>
      <c r="F26" s="517">
        <v>16415.351999999999</v>
      </c>
      <c r="G26" s="418">
        <f t="shared" si="4"/>
        <v>39613.865400208502</v>
      </c>
      <c r="H26" s="596">
        <v>0.51800000000000002</v>
      </c>
      <c r="I26" s="517">
        <v>682.53099999999995</v>
      </c>
      <c r="J26" s="418">
        <f t="shared" si="2"/>
        <v>109802.28442728442</v>
      </c>
      <c r="K26" s="516">
        <f t="shared" si="5"/>
        <v>35.049999999999997</v>
      </c>
      <c r="L26" s="517">
        <f t="shared" si="6"/>
        <v>17097.882999999998</v>
      </c>
      <c r="M26" s="418">
        <f t="shared" si="3"/>
        <v>40651.17213504517</v>
      </c>
    </row>
    <row r="27" spans="1:22" ht="15" customHeight="1" x14ac:dyDescent="0.3">
      <c r="A27" s="42">
        <v>6</v>
      </c>
      <c r="B27" s="1145"/>
      <c r="C27" s="1163"/>
      <c r="D27" s="73" t="s">
        <v>711</v>
      </c>
      <c r="E27" s="596">
        <v>24.454999999999998</v>
      </c>
      <c r="F27" s="517">
        <v>11650.671</v>
      </c>
      <c r="G27" s="418">
        <f t="shared" si="4"/>
        <v>39701.052954406056</v>
      </c>
      <c r="H27" s="596">
        <v>0.96899999999999997</v>
      </c>
      <c r="I27" s="517">
        <v>972.88300000000004</v>
      </c>
      <c r="J27" s="418">
        <f t="shared" si="2"/>
        <v>83667.268661850714</v>
      </c>
      <c r="K27" s="516">
        <f t="shared" si="5"/>
        <v>25.423999999999999</v>
      </c>
      <c r="L27" s="517">
        <f t="shared" si="6"/>
        <v>12623.554</v>
      </c>
      <c r="M27" s="418">
        <f t="shared" si="3"/>
        <v>41376.76342563457</v>
      </c>
    </row>
    <row r="28" spans="1:22" ht="15" customHeight="1" x14ac:dyDescent="0.3">
      <c r="A28" s="42">
        <v>7</v>
      </c>
      <c r="B28" s="1145"/>
      <c r="C28" s="1164"/>
      <c r="D28" s="73" t="s">
        <v>683</v>
      </c>
      <c r="E28" s="596">
        <v>444.81799999999998</v>
      </c>
      <c r="F28" s="517">
        <v>299061.40700000001</v>
      </c>
      <c r="G28" s="418">
        <f t="shared" si="4"/>
        <v>56026.923183564213</v>
      </c>
      <c r="H28" s="596">
        <v>41.073</v>
      </c>
      <c r="I28" s="517">
        <v>40960.228000000003</v>
      </c>
      <c r="J28" s="418">
        <f t="shared" si="2"/>
        <v>83104.529333950122</v>
      </c>
      <c r="K28" s="516">
        <f t="shared" si="5"/>
        <v>485.89099999999996</v>
      </c>
      <c r="L28" s="517">
        <f t="shared" si="6"/>
        <v>340021.63500000001</v>
      </c>
      <c r="M28" s="418">
        <f t="shared" si="3"/>
        <v>58315.828550024598</v>
      </c>
    </row>
    <row r="29" spans="1:22" ht="15" customHeight="1" x14ac:dyDescent="0.3">
      <c r="A29" s="42">
        <v>8</v>
      </c>
      <c r="B29" s="1145"/>
      <c r="C29" s="1137" t="s">
        <v>692</v>
      </c>
      <c r="D29" s="1138"/>
      <c r="E29" s="596">
        <v>31.678999999999998</v>
      </c>
      <c r="F29" s="517">
        <v>17952.929</v>
      </c>
      <c r="G29" s="418">
        <f t="shared" si="4"/>
        <v>47226.156654776561</v>
      </c>
      <c r="H29" s="596">
        <v>21.870999999999999</v>
      </c>
      <c r="I29" s="517">
        <v>14485.946</v>
      </c>
      <c r="J29" s="418">
        <f t="shared" si="2"/>
        <v>55194.648926279857</v>
      </c>
      <c r="K29" s="516">
        <f t="shared" si="5"/>
        <v>53.55</v>
      </c>
      <c r="L29" s="517">
        <f t="shared" si="6"/>
        <v>32438.875</v>
      </c>
      <c r="M29" s="418">
        <f t="shared" si="3"/>
        <v>50480.664488017435</v>
      </c>
    </row>
    <row r="30" spans="1:22" ht="15" customHeight="1" x14ac:dyDescent="0.3">
      <c r="A30" s="42">
        <v>9</v>
      </c>
      <c r="B30" s="1146"/>
      <c r="C30" s="1135" t="s">
        <v>650</v>
      </c>
      <c r="D30" s="1136"/>
      <c r="E30" s="596">
        <v>322.60000000000002</v>
      </c>
      <c r="F30" s="517">
        <v>162666.23699999999</v>
      </c>
      <c r="G30" s="418">
        <f t="shared" si="4"/>
        <v>42019.59004959702</v>
      </c>
      <c r="H30" s="596">
        <v>34.08</v>
      </c>
      <c r="I30" s="517">
        <v>23739.771000000001</v>
      </c>
      <c r="J30" s="418">
        <f t="shared" si="2"/>
        <v>58049.127053990618</v>
      </c>
      <c r="K30" s="516">
        <f t="shared" si="5"/>
        <v>356.68</v>
      </c>
      <c r="L30" s="517">
        <f t="shared" si="6"/>
        <v>186406.008</v>
      </c>
      <c r="M30" s="418">
        <f t="shared" si="3"/>
        <v>43551.177526073792</v>
      </c>
    </row>
    <row r="31" spans="1:22" ht="15" customHeight="1" x14ac:dyDescent="0.3">
      <c r="A31" s="42">
        <v>10</v>
      </c>
      <c r="B31" s="1142" t="s">
        <v>693</v>
      </c>
      <c r="C31" s="1142"/>
      <c r="D31" s="1142"/>
      <c r="E31" s="596">
        <v>3.629</v>
      </c>
      <c r="F31" s="517">
        <v>1243.29</v>
      </c>
      <c r="G31" s="418">
        <f t="shared" si="4"/>
        <v>28549.875998897765</v>
      </c>
      <c r="H31" s="596">
        <v>65.42</v>
      </c>
      <c r="I31" s="517">
        <v>23717.328000000001</v>
      </c>
      <c r="J31" s="418">
        <f t="shared" si="2"/>
        <v>30211.617242433509</v>
      </c>
      <c r="K31" s="516">
        <f t="shared" si="5"/>
        <v>69.049000000000007</v>
      </c>
      <c r="L31" s="517">
        <f t="shared" si="6"/>
        <v>24960.618000000002</v>
      </c>
      <c r="M31" s="418">
        <f t="shared" si="3"/>
        <v>30124.2813074773</v>
      </c>
    </row>
    <row r="32" spans="1:22" ht="15" customHeight="1" thickBot="1" x14ac:dyDescent="0.35">
      <c r="A32" s="82">
        <v>11</v>
      </c>
      <c r="B32" s="1143" t="s">
        <v>694</v>
      </c>
      <c r="C32" s="1143"/>
      <c r="D32" s="1143"/>
      <c r="E32" s="518"/>
      <c r="F32" s="519"/>
      <c r="G32" s="419">
        <f t="shared" si="4"/>
        <v>0</v>
      </c>
      <c r="H32" s="518"/>
      <c r="I32" s="519"/>
      <c r="J32" s="419">
        <f t="shared" si="2"/>
        <v>0</v>
      </c>
      <c r="K32" s="522">
        <f t="shared" si="5"/>
        <v>0</v>
      </c>
      <c r="L32" s="519">
        <f t="shared" si="6"/>
        <v>0</v>
      </c>
      <c r="M32" s="419">
        <f t="shared" si="3"/>
        <v>0</v>
      </c>
    </row>
    <row r="33" spans="1:22" s="37" customFormat="1" ht="15" customHeight="1" thickBot="1" x14ac:dyDescent="0.35">
      <c r="A33" s="81">
        <v>12</v>
      </c>
      <c r="B33" s="1141" t="s">
        <v>683</v>
      </c>
      <c r="C33" s="1141"/>
      <c r="D33" s="1141"/>
      <c r="E33" s="520">
        <f>E28+E29+E30+E31+E32</f>
        <v>802.726</v>
      </c>
      <c r="F33" s="521">
        <f t="shared" ref="F33:L33" si="7">F28+F29+F30+F31+F32</f>
        <v>480923.86299999995</v>
      </c>
      <c r="G33" s="420">
        <f t="shared" si="4"/>
        <v>49926.11250082012</v>
      </c>
      <c r="H33" s="520">
        <f t="shared" si="7"/>
        <v>162.44400000000002</v>
      </c>
      <c r="I33" s="521">
        <f t="shared" si="7"/>
        <v>102903.27300000002</v>
      </c>
      <c r="J33" s="420">
        <f t="shared" si="2"/>
        <v>52789.101167171459</v>
      </c>
      <c r="K33" s="523">
        <f t="shared" si="7"/>
        <v>965.16999999999985</v>
      </c>
      <c r="L33" s="521">
        <f t="shared" si="7"/>
        <v>583827.13600000006</v>
      </c>
      <c r="M33" s="420">
        <f t="shared" si="3"/>
        <v>50407.97096193763</v>
      </c>
    </row>
    <row r="34" spans="1:22" s="84" customFormat="1" ht="15" customHeight="1" x14ac:dyDescent="0.3"/>
    <row r="35" spans="1:22" s="84" customFormat="1" ht="15" customHeight="1" x14ac:dyDescent="0.3"/>
    <row r="36" spans="1:22" s="84" customFormat="1" ht="14.4" x14ac:dyDescent="0.3"/>
    <row r="37" spans="1:22" s="84" customFormat="1" ht="12.75" customHeight="1" x14ac:dyDescent="0.3"/>
    <row r="38" spans="1:22" s="84" customFormat="1" ht="15.75" customHeight="1" x14ac:dyDescent="0.3"/>
    <row r="39" spans="1:22" s="84" customFormat="1" ht="24.75" customHeight="1" x14ac:dyDescent="0.3"/>
    <row r="40" spans="1:22" s="84" customFormat="1" ht="24" customHeight="1" x14ac:dyDescent="0.3"/>
    <row r="41" spans="1:22" s="84" customFormat="1" ht="37.5" customHeight="1" x14ac:dyDescent="0.3"/>
    <row r="42" spans="1:22" s="84" customFormat="1" ht="15.75" customHeight="1" x14ac:dyDescent="0.3"/>
    <row r="43" spans="1:22" s="84" customFormat="1" ht="15.75" customHeight="1" x14ac:dyDescent="0.3"/>
    <row r="44" spans="1:22" s="84" customFormat="1" ht="15" customHeight="1" x14ac:dyDescent="0.3"/>
    <row r="45" spans="1:22" s="84" customFormat="1" ht="14.25" customHeight="1" x14ac:dyDescent="0.3"/>
    <row r="46" spans="1:22" s="84" customFormat="1" ht="16.5" customHeight="1" x14ac:dyDescent="0.3"/>
    <row r="47" spans="1:22" s="84" customFormat="1" ht="18.75" customHeight="1" x14ac:dyDescent="0.3"/>
    <row r="48" spans="1:22" x14ac:dyDescent="0.3">
      <c r="A48" s="39"/>
      <c r="B48" s="43"/>
      <c r="C48" s="43"/>
      <c r="D48" s="43"/>
      <c r="E48" s="43"/>
      <c r="F48" s="43"/>
      <c r="G48" s="43"/>
      <c r="H48" s="43"/>
      <c r="I48" s="26"/>
      <c r="J48" s="26"/>
      <c r="K48" s="26"/>
      <c r="L48" s="26"/>
      <c r="M48" s="26"/>
      <c r="N48" s="26"/>
      <c r="O48" s="9"/>
      <c r="P48" s="9"/>
      <c r="Q48" s="9"/>
      <c r="R48" s="9"/>
      <c r="S48" s="9"/>
      <c r="T48" s="9"/>
      <c r="U48" s="9"/>
      <c r="V48" s="9"/>
    </row>
    <row r="49" spans="1:22" ht="15.75" customHeight="1" x14ac:dyDescent="0.3">
      <c r="A49" s="1151"/>
      <c r="B49" s="1151"/>
      <c r="C49" s="1151"/>
      <c r="D49" s="1151"/>
      <c r="E49" s="1151"/>
      <c r="F49" s="1151"/>
      <c r="G49" s="1151"/>
      <c r="H49" s="1151"/>
      <c r="I49" s="1151"/>
      <c r="J49" s="1151"/>
      <c r="K49" s="1151"/>
      <c r="L49" s="1151"/>
      <c r="M49" s="1151"/>
      <c r="N49" s="1151"/>
      <c r="O49" s="1151"/>
      <c r="P49" s="1151"/>
      <c r="Q49" s="1151"/>
      <c r="R49" s="1151"/>
      <c r="S49" s="1151"/>
      <c r="T49" s="9"/>
      <c r="U49" s="9"/>
      <c r="V49" s="9"/>
    </row>
    <row r="50" spans="1:22" ht="15.6" x14ac:dyDescent="0.3">
      <c r="A50" s="44"/>
      <c r="B50" s="41"/>
      <c r="C50" s="41"/>
      <c r="D50" s="41"/>
      <c r="E50" s="41"/>
      <c r="F50" s="41"/>
      <c r="G50" s="41"/>
      <c r="H50" s="41"/>
      <c r="I50" s="9"/>
      <c r="J50" s="9"/>
      <c r="K50" s="9"/>
      <c r="L50" s="9"/>
      <c r="M50" s="9"/>
      <c r="N50" s="9"/>
    </row>
    <row r="51" spans="1:22" x14ac:dyDescent="0.3">
      <c r="A51" s="9"/>
      <c r="B51" s="41"/>
      <c r="C51" s="41"/>
      <c r="D51" s="41"/>
      <c r="E51" s="41"/>
      <c r="F51" s="41"/>
      <c r="G51" s="41"/>
      <c r="H51" s="41"/>
      <c r="I51" s="9"/>
      <c r="J51" s="9"/>
      <c r="K51" s="9"/>
      <c r="L51" s="9"/>
      <c r="M51" s="9"/>
      <c r="N51" s="9"/>
    </row>
  </sheetData>
  <customSheetViews>
    <customSheetView guid="{2AF6EA2A-E5C5-45EB-B6C4-875AD1E4E056}" fitToPage="1">
      <pageMargins left="0" right="0" top="0" bottom="0" header="0" footer="0"/>
      <printOptions horizontalCentered="1"/>
      <pageSetup paperSize="9" scale="59" orientation="landscape" cellComments="asDisplayed" r:id="rId1"/>
      <headerFooter alignWithMargins="0"/>
    </customSheetView>
  </customSheetViews>
  <mergeCells count="36">
    <mergeCell ref="E5:X5"/>
    <mergeCell ref="B5:D9"/>
    <mergeCell ref="I6:L6"/>
    <mergeCell ref="A5:A9"/>
    <mergeCell ref="B19:D21"/>
    <mergeCell ref="A19:A21"/>
    <mergeCell ref="S6:T7"/>
    <mergeCell ref="C10:D10"/>
    <mergeCell ref="E6:H6"/>
    <mergeCell ref="H19:J19"/>
    <mergeCell ref="C12:D12"/>
    <mergeCell ref="W6:X7"/>
    <mergeCell ref="C11:D11"/>
    <mergeCell ref="G7:H7"/>
    <mergeCell ref="B13:D13"/>
    <mergeCell ref="U6:V7"/>
    <mergeCell ref="A49:S49"/>
    <mergeCell ref="K7:L7"/>
    <mergeCell ref="B10:B12"/>
    <mergeCell ref="M7:N7"/>
    <mergeCell ref="B14:D14"/>
    <mergeCell ref="O7:P7"/>
    <mergeCell ref="E7:F7"/>
    <mergeCell ref="Q6:R7"/>
    <mergeCell ref="C22:C28"/>
    <mergeCell ref="M6:P6"/>
    <mergeCell ref="C30:D30"/>
    <mergeCell ref="C29:D29"/>
    <mergeCell ref="I7:J7"/>
    <mergeCell ref="B33:D33"/>
    <mergeCell ref="B31:D31"/>
    <mergeCell ref="K19:M19"/>
    <mergeCell ref="B32:D32"/>
    <mergeCell ref="B22:B30"/>
    <mergeCell ref="E19:G19"/>
    <mergeCell ref="B15:D15"/>
  </mergeCells>
  <printOptions horizontalCentered="1"/>
  <pageMargins left="0.23622047244094491" right="0.27559055118110237" top="0.98425196850393704" bottom="0.98425196850393704" header="0.51181102362204722" footer="0.51181102362204722"/>
  <pageSetup paperSize="9" scale="56" orientation="landscape" cellComments="asDisplayed" r:id="rId2"/>
  <headerFooter alignWithMargins="0"/>
  <ignoredErrors>
    <ignoredError sqref="K24:L32 E33:F33 K22:L22 H33:I33 K33:L33 G22:G32 J22:J32 M22:M33 K23:L23" unlockedFormula="1"/>
    <ignoredError sqref="G33 J33" formula="1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workbookViewId="0">
      <selection activeCell="F6" sqref="F6"/>
    </sheetView>
  </sheetViews>
  <sheetFormatPr defaultColWidth="9.33203125" defaultRowHeight="13.8" x14ac:dyDescent="0.3"/>
  <cols>
    <col min="1" max="1" width="3.44140625" style="12" customWidth="1"/>
    <col min="2" max="2" width="9" style="12" customWidth="1"/>
    <col min="3" max="3" width="48" style="12" customWidth="1"/>
    <col min="4" max="4" width="12" style="12" customWidth="1"/>
    <col min="5" max="6" width="12.6640625" style="12" customWidth="1"/>
    <col min="7" max="7" width="13.109375" style="12" customWidth="1"/>
    <col min="8" max="8" width="10.33203125" style="12" customWidth="1"/>
    <col min="9" max="9" width="10.5546875" style="12" customWidth="1"/>
    <col min="10" max="10" width="1.44140625" style="12" customWidth="1"/>
    <col min="11" max="16384" width="9.33203125" style="12"/>
  </cols>
  <sheetData>
    <row r="1" spans="1:10" ht="15.6" x14ac:dyDescent="0.3">
      <c r="A1" s="8" t="s">
        <v>712</v>
      </c>
      <c r="B1" s="9"/>
      <c r="C1" s="9"/>
      <c r="D1" s="9"/>
      <c r="E1" s="9"/>
      <c r="F1" s="9"/>
      <c r="G1" s="24"/>
      <c r="H1" s="24"/>
      <c r="I1" s="9"/>
      <c r="J1" s="9"/>
    </row>
    <row r="2" spans="1:10" s="25" customFormat="1" ht="14.4" thickBot="1" x14ac:dyDescent="0.35">
      <c r="A2" s="24"/>
      <c r="B2" s="24"/>
      <c r="C2" s="24"/>
      <c r="D2" s="24"/>
      <c r="E2" s="24"/>
      <c r="F2" s="24"/>
      <c r="H2" s="24"/>
      <c r="I2" s="10" t="s">
        <v>618</v>
      </c>
      <c r="J2" s="24"/>
    </row>
    <row r="3" spans="1:10" s="25" customFormat="1" ht="17.25" customHeight="1" x14ac:dyDescent="0.3">
      <c r="A3" s="1223" t="s">
        <v>456</v>
      </c>
      <c r="B3" s="1213" t="s">
        <v>713</v>
      </c>
      <c r="C3" s="1214"/>
      <c r="D3" s="1097" t="s">
        <v>714</v>
      </c>
      <c r="E3" s="1098"/>
      <c r="F3" s="1098"/>
      <c r="G3" s="1205"/>
      <c r="H3" s="1212" t="s">
        <v>1236</v>
      </c>
      <c r="I3" s="1193"/>
      <c r="J3" s="24"/>
    </row>
    <row r="4" spans="1:10" s="25" customFormat="1" ht="15" customHeight="1" x14ac:dyDescent="0.3">
      <c r="A4" s="1224"/>
      <c r="B4" s="1215"/>
      <c r="C4" s="1216"/>
      <c r="D4" s="1163" t="s">
        <v>715</v>
      </c>
      <c r="E4" s="1163" t="s">
        <v>716</v>
      </c>
      <c r="F4" s="1208" t="s">
        <v>708</v>
      </c>
      <c r="G4" s="1208" t="s">
        <v>683</v>
      </c>
      <c r="H4" s="1221" t="s">
        <v>717</v>
      </c>
      <c r="I4" s="1219" t="s">
        <v>708</v>
      </c>
      <c r="J4" s="24"/>
    </row>
    <row r="5" spans="1:10" ht="14.25" customHeight="1" x14ac:dyDescent="0.3">
      <c r="A5" s="1224"/>
      <c r="B5" s="1215"/>
      <c r="C5" s="1216"/>
      <c r="D5" s="1164"/>
      <c r="E5" s="1164"/>
      <c r="F5" s="1209"/>
      <c r="G5" s="1209"/>
      <c r="H5" s="1222"/>
      <c r="I5" s="1220"/>
      <c r="J5" s="9"/>
    </row>
    <row r="6" spans="1:10" s="153" customFormat="1" ht="10.5" customHeight="1" thickBot="1" x14ac:dyDescent="0.35">
      <c r="A6" s="1225"/>
      <c r="B6" s="1217"/>
      <c r="C6" s="1218"/>
      <c r="D6" s="149" t="s">
        <v>517</v>
      </c>
      <c r="E6" s="149" t="s">
        <v>518</v>
      </c>
      <c r="F6" s="150" t="s">
        <v>519</v>
      </c>
      <c r="G6" s="151" t="s">
        <v>718</v>
      </c>
      <c r="H6" s="154" t="s">
        <v>719</v>
      </c>
      <c r="I6" s="240" t="s">
        <v>720</v>
      </c>
      <c r="J6" s="152"/>
    </row>
    <row r="7" spans="1:10" x14ac:dyDescent="0.3">
      <c r="A7" s="141">
        <v>1</v>
      </c>
      <c r="B7" s="291" t="s">
        <v>721</v>
      </c>
      <c r="C7" s="292"/>
      <c r="D7" s="241">
        <f>SUM(D8+D9+D10+D11+D12+D13+D15+D17+D19+D20)</f>
        <v>71126</v>
      </c>
      <c r="E7" s="242">
        <f>SUM(E8+E9+E10+E11+E12+E13+E15+E17+E19+E20)</f>
        <v>12304</v>
      </c>
      <c r="F7" s="242">
        <f>SUM(F8+F9+F10+F11+F12+F13+F15+F17+F19+F20)</f>
        <v>16054</v>
      </c>
      <c r="G7" s="243">
        <f>SUM(G8+G9+G10+G11+G12+G13+G15+G17+G19+G20)</f>
        <v>99484</v>
      </c>
      <c r="H7" s="242">
        <f>SUM(H8+H9+H10+H11+H12+H13+H15+H17+H19+H20)</f>
        <v>99484</v>
      </c>
      <c r="I7" s="244">
        <f>SUM(I8+I9+I11+I12+I13+I15+I17+I19+I20)</f>
        <v>0</v>
      </c>
      <c r="J7" s="245"/>
    </row>
    <row r="8" spans="1:10" ht="12.75" customHeight="1" x14ac:dyDescent="0.3">
      <c r="A8" s="142">
        <v>2</v>
      </c>
      <c r="B8" s="1206" t="s">
        <v>722</v>
      </c>
      <c r="C8" s="1207"/>
      <c r="D8" s="359">
        <v>327</v>
      </c>
      <c r="E8" s="360">
        <v>4230</v>
      </c>
      <c r="F8" s="360">
        <v>0</v>
      </c>
      <c r="G8" s="361">
        <f t="shared" ref="G8:G13" si="0">SUM(D8:F8)</f>
        <v>4557</v>
      </c>
      <c r="H8" s="360">
        <v>4557</v>
      </c>
      <c r="I8" s="362">
        <v>0</v>
      </c>
      <c r="J8" s="246"/>
    </row>
    <row r="9" spans="1:10" ht="24" customHeight="1" x14ac:dyDescent="0.3">
      <c r="A9" s="142">
        <v>3</v>
      </c>
      <c r="B9" s="1206" t="s">
        <v>723</v>
      </c>
      <c r="C9" s="1207"/>
      <c r="D9" s="359">
        <v>2335</v>
      </c>
      <c r="E9" s="360">
        <v>499</v>
      </c>
      <c r="F9" s="360">
        <v>377</v>
      </c>
      <c r="G9" s="361">
        <f t="shared" si="0"/>
        <v>3211</v>
      </c>
      <c r="H9" s="360">
        <v>3211</v>
      </c>
      <c r="I9" s="362">
        <v>0</v>
      </c>
      <c r="J9" s="245"/>
    </row>
    <row r="10" spans="1:10" ht="24" customHeight="1" x14ac:dyDescent="0.3">
      <c r="A10" s="142">
        <v>4</v>
      </c>
      <c r="B10" s="1206" t="s">
        <v>724</v>
      </c>
      <c r="C10" s="1207"/>
      <c r="D10" s="359">
        <v>16331</v>
      </c>
      <c r="E10" s="360">
        <v>2</v>
      </c>
      <c r="F10" s="360">
        <v>36</v>
      </c>
      <c r="G10" s="361">
        <f t="shared" si="0"/>
        <v>16369</v>
      </c>
      <c r="H10" s="360">
        <v>16369</v>
      </c>
      <c r="I10" s="362">
        <v>0</v>
      </c>
      <c r="J10" s="245"/>
    </row>
    <row r="11" spans="1:10" x14ac:dyDescent="0.3">
      <c r="A11" s="142">
        <v>5</v>
      </c>
      <c r="B11" s="1206" t="s">
        <v>725</v>
      </c>
      <c r="C11" s="1207"/>
      <c r="D11" s="359">
        <v>0</v>
      </c>
      <c r="E11" s="360">
        <v>159</v>
      </c>
      <c r="F11" s="360">
        <v>0</v>
      </c>
      <c r="G11" s="361">
        <f t="shared" si="0"/>
        <v>159</v>
      </c>
      <c r="H11" s="360">
        <v>159</v>
      </c>
      <c r="I11" s="362">
        <v>0</v>
      </c>
      <c r="J11" s="245"/>
    </row>
    <row r="12" spans="1:10" x14ac:dyDescent="0.3">
      <c r="A12" s="142">
        <v>6</v>
      </c>
      <c r="B12" s="1206" t="s">
        <v>726</v>
      </c>
      <c r="C12" s="1207"/>
      <c r="D12" s="359">
        <v>493</v>
      </c>
      <c r="E12" s="360">
        <v>0</v>
      </c>
      <c r="F12" s="360">
        <v>0</v>
      </c>
      <c r="G12" s="361">
        <f t="shared" si="0"/>
        <v>493</v>
      </c>
      <c r="H12" s="360">
        <v>493</v>
      </c>
      <c r="I12" s="362">
        <v>0</v>
      </c>
      <c r="J12" s="245"/>
    </row>
    <row r="13" spans="1:10" x14ac:dyDescent="0.3">
      <c r="A13" s="143">
        <v>7</v>
      </c>
      <c r="B13" s="1210" t="s">
        <v>727</v>
      </c>
      <c r="C13" s="1211"/>
      <c r="D13" s="363">
        <v>25011</v>
      </c>
      <c r="E13" s="364">
        <v>3831</v>
      </c>
      <c r="F13" s="364">
        <v>1142</v>
      </c>
      <c r="G13" s="712">
        <f t="shared" si="0"/>
        <v>29984</v>
      </c>
      <c r="H13" s="364">
        <v>29984</v>
      </c>
      <c r="I13" s="365">
        <v>0</v>
      </c>
      <c r="J13" s="245"/>
    </row>
    <row r="14" spans="1:10" x14ac:dyDescent="0.3">
      <c r="A14" s="88">
        <v>8</v>
      </c>
      <c r="B14" s="293" t="s">
        <v>642</v>
      </c>
      <c r="C14" s="294" t="s">
        <v>728</v>
      </c>
      <c r="D14" s="366">
        <v>21380</v>
      </c>
      <c r="E14" s="319">
        <v>0</v>
      </c>
      <c r="F14" s="319">
        <v>0</v>
      </c>
      <c r="G14" s="367">
        <f t="shared" ref="G14:G21" si="1">SUM(D14:F14)</f>
        <v>21380</v>
      </c>
      <c r="H14" s="319">
        <v>21380</v>
      </c>
      <c r="I14" s="332">
        <v>0</v>
      </c>
      <c r="J14" s="245"/>
    </row>
    <row r="15" spans="1:10" x14ac:dyDescent="0.3">
      <c r="A15" s="144">
        <v>9</v>
      </c>
      <c r="B15" s="1226" t="s">
        <v>729</v>
      </c>
      <c r="C15" s="1227"/>
      <c r="D15" s="713">
        <v>526</v>
      </c>
      <c r="E15" s="714">
        <v>571</v>
      </c>
      <c r="F15" s="714">
        <v>14286</v>
      </c>
      <c r="G15" s="368">
        <f t="shared" si="1"/>
        <v>15383</v>
      </c>
      <c r="H15" s="714">
        <v>15383</v>
      </c>
      <c r="I15" s="715">
        <v>0</v>
      </c>
      <c r="J15" s="245"/>
    </row>
    <row r="16" spans="1:10" x14ac:dyDescent="0.3">
      <c r="A16" s="88">
        <v>10</v>
      </c>
      <c r="B16" s="293" t="s">
        <v>642</v>
      </c>
      <c r="C16" s="295"/>
      <c r="D16" s="366">
        <v>0</v>
      </c>
      <c r="E16" s="319">
        <v>0</v>
      </c>
      <c r="F16" s="319">
        <v>14286</v>
      </c>
      <c r="G16" s="367">
        <f t="shared" si="1"/>
        <v>14286</v>
      </c>
      <c r="H16" s="319">
        <v>14286</v>
      </c>
      <c r="I16" s="332">
        <v>0</v>
      </c>
      <c r="J16" s="245"/>
    </row>
    <row r="17" spans="1:10" ht="12.75" customHeight="1" x14ac:dyDescent="0.3">
      <c r="A17" s="144">
        <v>11</v>
      </c>
      <c r="B17" s="1226" t="s">
        <v>730</v>
      </c>
      <c r="C17" s="1227"/>
      <c r="D17" s="713">
        <v>8367</v>
      </c>
      <c r="E17" s="714">
        <v>1839</v>
      </c>
      <c r="F17" s="714">
        <v>188</v>
      </c>
      <c r="G17" s="712">
        <f t="shared" si="1"/>
        <v>10394</v>
      </c>
      <c r="H17" s="714">
        <v>10394</v>
      </c>
      <c r="I17" s="715">
        <v>0</v>
      </c>
      <c r="J17" s="245"/>
    </row>
    <row r="18" spans="1:10" x14ac:dyDescent="0.3">
      <c r="A18" s="88">
        <v>12</v>
      </c>
      <c r="B18" s="293" t="s">
        <v>642</v>
      </c>
      <c r="C18" s="295"/>
      <c r="D18" s="366">
        <v>767</v>
      </c>
      <c r="E18" s="319">
        <v>0</v>
      </c>
      <c r="F18" s="319">
        <v>0</v>
      </c>
      <c r="G18" s="367">
        <f t="shared" si="1"/>
        <v>767</v>
      </c>
      <c r="H18" s="319">
        <v>767</v>
      </c>
      <c r="I18" s="332">
        <v>0</v>
      </c>
      <c r="J18" s="245"/>
    </row>
    <row r="19" spans="1:10" x14ac:dyDescent="0.3">
      <c r="A19" s="142">
        <v>13</v>
      </c>
      <c r="B19" s="1206" t="s">
        <v>731</v>
      </c>
      <c r="C19" s="1207"/>
      <c r="D19" s="359">
        <v>17736</v>
      </c>
      <c r="E19" s="360">
        <v>1173</v>
      </c>
      <c r="F19" s="360">
        <v>0</v>
      </c>
      <c r="G19" s="361">
        <f t="shared" si="1"/>
        <v>18909</v>
      </c>
      <c r="H19" s="360">
        <v>18909</v>
      </c>
      <c r="I19" s="362">
        <v>0</v>
      </c>
      <c r="J19" s="245"/>
    </row>
    <row r="20" spans="1:10" x14ac:dyDescent="0.3">
      <c r="A20" s="143">
        <v>14</v>
      </c>
      <c r="B20" s="1210" t="s">
        <v>732</v>
      </c>
      <c r="C20" s="1211"/>
      <c r="D20" s="363">
        <v>0</v>
      </c>
      <c r="E20" s="364">
        <v>0</v>
      </c>
      <c r="F20" s="364">
        <v>25</v>
      </c>
      <c r="G20" s="368">
        <f t="shared" si="1"/>
        <v>25</v>
      </c>
      <c r="H20" s="364">
        <v>25</v>
      </c>
      <c r="I20" s="365">
        <v>0</v>
      </c>
      <c r="J20" s="245"/>
    </row>
    <row r="21" spans="1:10" ht="14.4" thickBot="1" x14ac:dyDescent="0.35">
      <c r="A21" s="140">
        <v>15</v>
      </c>
      <c r="B21" s="296" t="s">
        <v>642</v>
      </c>
      <c r="C21" s="297"/>
      <c r="D21" s="369">
        <v>0</v>
      </c>
      <c r="E21" s="370">
        <v>0</v>
      </c>
      <c r="F21" s="370">
        <v>0</v>
      </c>
      <c r="G21" s="371">
        <f t="shared" si="1"/>
        <v>0</v>
      </c>
      <c r="H21" s="370">
        <v>0</v>
      </c>
      <c r="I21" s="372">
        <v>0</v>
      </c>
      <c r="J21" s="245"/>
    </row>
    <row r="22" spans="1:10" x14ac:dyDescent="0.3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x14ac:dyDescent="0.3">
      <c r="A23" s="9" t="s">
        <v>279</v>
      </c>
      <c r="B23" s="9"/>
      <c r="C23" s="9"/>
      <c r="D23" s="9"/>
      <c r="E23" s="9"/>
      <c r="F23" s="9"/>
      <c r="G23" s="9"/>
      <c r="H23" s="9"/>
      <c r="I23" s="9"/>
      <c r="J23" s="9"/>
    </row>
    <row r="24" spans="1:10" x14ac:dyDescent="0.3">
      <c r="A24" s="13" t="s">
        <v>733</v>
      </c>
      <c r="B24" s="22"/>
      <c r="C24" s="22"/>
      <c r="D24" s="9"/>
      <c r="E24" s="9"/>
      <c r="F24" s="9"/>
      <c r="G24" s="9"/>
      <c r="H24" s="9"/>
      <c r="I24" s="9"/>
      <c r="J24" s="9"/>
    </row>
    <row r="25" spans="1:10" x14ac:dyDescent="0.3">
      <c r="A25" s="13" t="s">
        <v>734</v>
      </c>
      <c r="B25" s="22"/>
      <c r="C25" s="22"/>
      <c r="D25" s="9"/>
      <c r="E25" s="9"/>
      <c r="F25" s="9"/>
      <c r="G25" s="9"/>
      <c r="H25" s="9"/>
      <c r="I25" s="9"/>
      <c r="J25" s="9"/>
    </row>
    <row r="26" spans="1:10" ht="15" customHeight="1" x14ac:dyDescent="0.3">
      <c r="A26" s="1130"/>
      <c r="B26" s="1130"/>
      <c r="C26" s="1130"/>
      <c r="D26" s="1130"/>
      <c r="E26" s="1130"/>
      <c r="F26" s="1130"/>
      <c r="G26" s="1130"/>
      <c r="H26" s="1130"/>
      <c r="I26" s="1130"/>
      <c r="J26" s="26"/>
    </row>
    <row r="27" spans="1:10" ht="14.4" x14ac:dyDescent="0.3">
      <c r="A27" s="9"/>
      <c r="B27"/>
      <c r="C27"/>
      <c r="D27"/>
      <c r="E27" s="9"/>
      <c r="F27" s="9"/>
      <c r="G27" s="9"/>
      <c r="H27" s="9"/>
      <c r="I27" s="9"/>
      <c r="J27" s="9"/>
    </row>
    <row r="28" spans="1:10" ht="15.75" customHeight="1" x14ac:dyDescent="0.3">
      <c r="A28" s="9"/>
      <c r="B28"/>
      <c r="C28"/>
      <c r="D28"/>
      <c r="E28" s="9"/>
      <c r="F28" s="9"/>
      <c r="G28" s="9"/>
      <c r="H28" s="9"/>
      <c r="I28" s="9"/>
      <c r="J28" s="9"/>
    </row>
    <row r="29" spans="1:10" ht="14.4" x14ac:dyDescent="0.3">
      <c r="B29"/>
      <c r="C29"/>
      <c r="D29"/>
    </row>
    <row r="30" spans="1:10" ht="14.4" x14ac:dyDescent="0.3">
      <c r="B30"/>
      <c r="C30"/>
      <c r="D30"/>
    </row>
    <row r="31" spans="1:10" ht="14.4" x14ac:dyDescent="0.3">
      <c r="B31"/>
      <c r="C31"/>
      <c r="D31"/>
    </row>
    <row r="32" spans="1:10" ht="14.4" x14ac:dyDescent="0.3">
      <c r="B32"/>
      <c r="C32"/>
      <c r="D32"/>
    </row>
    <row r="33" spans="2:4" ht="14.4" x14ac:dyDescent="0.3">
      <c r="B33"/>
      <c r="C33"/>
      <c r="D33"/>
    </row>
    <row r="34" spans="2:4" ht="14.4" x14ac:dyDescent="0.3">
      <c r="B34"/>
      <c r="C34"/>
      <c r="D34"/>
    </row>
    <row r="35" spans="2:4" ht="14.4" x14ac:dyDescent="0.3">
      <c r="B35"/>
      <c r="C35"/>
      <c r="D35"/>
    </row>
    <row r="36" spans="2:4" ht="14.4" x14ac:dyDescent="0.3">
      <c r="B36"/>
      <c r="C36"/>
      <c r="D36"/>
    </row>
    <row r="37" spans="2:4" ht="14.4" x14ac:dyDescent="0.3">
      <c r="B37"/>
      <c r="C37"/>
      <c r="D37"/>
    </row>
    <row r="38" spans="2:4" ht="14.4" x14ac:dyDescent="0.3">
      <c r="B38"/>
      <c r="C38"/>
      <c r="D38"/>
    </row>
    <row r="39" spans="2:4" ht="14.4" x14ac:dyDescent="0.3">
      <c r="B39"/>
      <c r="C39"/>
      <c r="D39"/>
    </row>
    <row r="40" spans="2:4" ht="14.4" x14ac:dyDescent="0.3">
      <c r="B40"/>
      <c r="C40"/>
      <c r="D40"/>
    </row>
    <row r="41" spans="2:4" ht="14.4" x14ac:dyDescent="0.3">
      <c r="B41"/>
      <c r="C41"/>
      <c r="D41"/>
    </row>
    <row r="42" spans="2:4" ht="14.4" x14ac:dyDescent="0.3">
      <c r="B42"/>
      <c r="C42"/>
      <c r="D42"/>
    </row>
    <row r="43" spans="2:4" ht="14.4" x14ac:dyDescent="0.3">
      <c r="B43"/>
      <c r="C43"/>
      <c r="D43"/>
    </row>
  </sheetData>
  <sheetProtection insertColumns="0" insertRows="0" deleteColumns="0" deleteRows="0"/>
  <customSheetViews>
    <customSheetView guid="{2AF6EA2A-E5C5-45EB-B6C4-875AD1E4E056}" fitToPage="1">
      <pageMargins left="0" right="0" top="0" bottom="0" header="0" footer="0"/>
      <printOptions horizontalCentered="1"/>
      <pageSetup paperSize="9" scale="75" orientation="landscape" r:id="rId1"/>
      <headerFooter alignWithMargins="0"/>
    </customSheetView>
  </customSheetViews>
  <mergeCells count="21">
    <mergeCell ref="B20:C20"/>
    <mergeCell ref="B10:C10"/>
    <mergeCell ref="H3:I3"/>
    <mergeCell ref="B3:C6"/>
    <mergeCell ref="A26:I26"/>
    <mergeCell ref="B19:C19"/>
    <mergeCell ref="I4:I5"/>
    <mergeCell ref="H4:H5"/>
    <mergeCell ref="E4:E5"/>
    <mergeCell ref="A3:A6"/>
    <mergeCell ref="B17:C17"/>
    <mergeCell ref="B15:C15"/>
    <mergeCell ref="B12:C12"/>
    <mergeCell ref="B13:C13"/>
    <mergeCell ref="D4:D5"/>
    <mergeCell ref="G4:G5"/>
    <mergeCell ref="D3:G3"/>
    <mergeCell ref="B9:C9"/>
    <mergeCell ref="B8:C8"/>
    <mergeCell ref="B11:C11"/>
    <mergeCell ref="F4:F5"/>
  </mergeCells>
  <printOptions horizontalCentered="1"/>
  <pageMargins left="0.39370078740157483" right="0.39370078740157483" top="0.59055118110236227" bottom="0.39370078740157483" header="0.23622047244094491" footer="0.51181102362204722"/>
  <pageSetup paperSize="9" scale="75" orientation="landscape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workbookViewId="0">
      <selection activeCell="A3" sqref="A3"/>
    </sheetView>
  </sheetViews>
  <sheetFormatPr defaultColWidth="9.33203125" defaultRowHeight="13.8" x14ac:dyDescent="0.3"/>
  <cols>
    <col min="1" max="1" width="3.44140625" style="14" customWidth="1"/>
    <col min="2" max="2" width="18" style="14" customWidth="1"/>
    <col min="3" max="4" width="10.6640625" style="14" customWidth="1"/>
    <col min="5" max="5" width="11.44140625" style="14" customWidth="1"/>
    <col min="6" max="6" width="12.33203125" style="14" customWidth="1"/>
    <col min="7" max="9" width="10.6640625" style="14" customWidth="1"/>
    <col min="10" max="10" width="11.88671875" style="14" customWidth="1"/>
    <col min="11" max="14" width="10.6640625" style="14" customWidth="1"/>
    <col min="15" max="15" width="11.6640625" style="14" customWidth="1"/>
    <col min="16" max="16384" width="9.33203125" style="14"/>
  </cols>
  <sheetData>
    <row r="1" spans="1:14" ht="18" customHeight="1" x14ac:dyDescent="0.3">
      <c r="A1" s="18" t="s">
        <v>735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4" ht="18" customHeight="1" x14ac:dyDescent="0.3">
      <c r="A2" s="18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ht="18" customHeight="1" x14ac:dyDescent="0.3">
      <c r="A3" s="85" t="s">
        <v>736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ht="12.75" customHeight="1" thickBot="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9"/>
      <c r="L4" s="13"/>
      <c r="N4" s="19" t="s">
        <v>737</v>
      </c>
    </row>
    <row r="5" spans="1:14" ht="16.5" customHeight="1" x14ac:dyDescent="0.3">
      <c r="A5" s="1228" t="s">
        <v>456</v>
      </c>
      <c r="B5" s="1239" t="s">
        <v>1237</v>
      </c>
      <c r="C5" s="1235" t="s">
        <v>304</v>
      </c>
      <c r="D5" s="1236"/>
      <c r="E5" s="1235" t="s">
        <v>738</v>
      </c>
      <c r="F5" s="1242"/>
      <c r="G5" s="1242"/>
      <c r="H5" s="1242"/>
      <c r="I5" s="1242"/>
      <c r="J5" s="1242"/>
      <c r="K5" s="1242"/>
      <c r="L5" s="1243"/>
      <c r="M5" s="1235" t="s">
        <v>739</v>
      </c>
      <c r="N5" s="1236"/>
    </row>
    <row r="6" spans="1:14" ht="17.25" customHeight="1" x14ac:dyDescent="0.3">
      <c r="A6" s="1229"/>
      <c r="B6" s="1240"/>
      <c r="C6" s="1233" t="s">
        <v>740</v>
      </c>
      <c r="D6" s="1237" t="s">
        <v>741</v>
      </c>
      <c r="E6" s="1244" t="s">
        <v>740</v>
      </c>
      <c r="F6" s="1245"/>
      <c r="G6" s="1245"/>
      <c r="H6" s="1245"/>
      <c r="I6" s="1246"/>
      <c r="J6" s="1231" t="s">
        <v>741</v>
      </c>
      <c r="K6" s="1231"/>
      <c r="L6" s="1232"/>
      <c r="M6" s="1233" t="s">
        <v>740</v>
      </c>
      <c r="N6" s="1237" t="s">
        <v>741</v>
      </c>
    </row>
    <row r="7" spans="1:14" ht="30.75" customHeight="1" x14ac:dyDescent="0.3">
      <c r="A7" s="1229"/>
      <c r="B7" s="1241"/>
      <c r="C7" s="1234"/>
      <c r="D7" s="1238"/>
      <c r="E7" s="192" t="s">
        <v>742</v>
      </c>
      <c r="F7" s="193" t="s">
        <v>1238</v>
      </c>
      <c r="G7" s="194" t="s">
        <v>650</v>
      </c>
      <c r="H7" s="193" t="s">
        <v>743</v>
      </c>
      <c r="I7" s="193" t="s">
        <v>744</v>
      </c>
      <c r="J7" s="193" t="s">
        <v>745</v>
      </c>
      <c r="K7" s="193" t="s">
        <v>746</v>
      </c>
      <c r="L7" s="195" t="s">
        <v>744</v>
      </c>
      <c r="M7" s="1234"/>
      <c r="N7" s="1238"/>
    </row>
    <row r="8" spans="1:14" s="15" customFormat="1" ht="13.5" customHeight="1" thickBot="1" x14ac:dyDescent="0.35">
      <c r="A8" s="1230"/>
      <c r="B8" s="187" t="s">
        <v>517</v>
      </c>
      <c r="C8" s="188" t="s">
        <v>518</v>
      </c>
      <c r="D8" s="187" t="s">
        <v>519</v>
      </c>
      <c r="E8" s="188" t="s">
        <v>520</v>
      </c>
      <c r="F8" s="189" t="s">
        <v>719</v>
      </c>
      <c r="G8" s="190" t="s">
        <v>720</v>
      </c>
      <c r="H8" s="190" t="s">
        <v>523</v>
      </c>
      <c r="I8" s="189" t="s">
        <v>524</v>
      </c>
      <c r="J8" s="189" t="s">
        <v>525</v>
      </c>
      <c r="K8" s="189" t="s">
        <v>747</v>
      </c>
      <c r="L8" s="191" t="s">
        <v>527</v>
      </c>
      <c r="M8" s="188" t="s">
        <v>748</v>
      </c>
      <c r="N8" s="187" t="s">
        <v>749</v>
      </c>
    </row>
    <row r="9" spans="1:14" ht="13.5" customHeight="1" x14ac:dyDescent="0.3">
      <c r="A9" s="185">
        <v>1</v>
      </c>
      <c r="B9" s="181" t="s">
        <v>750</v>
      </c>
      <c r="C9" s="106">
        <v>13256</v>
      </c>
      <c r="D9" s="107">
        <v>21062</v>
      </c>
      <c r="E9" s="108">
        <v>4383</v>
      </c>
      <c r="F9" s="109">
        <v>4497</v>
      </c>
      <c r="G9" s="110">
        <v>0</v>
      </c>
      <c r="H9" s="110">
        <v>1344</v>
      </c>
      <c r="I9" s="109">
        <f>+E9+F9+G9+H9</f>
        <v>10224</v>
      </c>
      <c r="J9" s="109">
        <v>4607</v>
      </c>
      <c r="K9" s="109">
        <v>16455</v>
      </c>
      <c r="L9" s="111">
        <f>J9+K9</f>
        <v>21062</v>
      </c>
      <c r="M9" s="106">
        <f>I9-C9</f>
        <v>-3032</v>
      </c>
      <c r="N9" s="107">
        <f>L9-D9</f>
        <v>0</v>
      </c>
    </row>
    <row r="10" spans="1:14" ht="13.5" customHeight="1" x14ac:dyDescent="0.3">
      <c r="A10" s="184">
        <f>A9+1</f>
        <v>2</v>
      </c>
      <c r="B10" s="182" t="s">
        <v>751</v>
      </c>
      <c r="C10" s="112">
        <v>4631</v>
      </c>
      <c r="D10" s="113">
        <v>1895</v>
      </c>
      <c r="E10" s="114">
        <v>2041</v>
      </c>
      <c r="F10" s="115">
        <v>1614</v>
      </c>
      <c r="G10" s="116">
        <v>0</v>
      </c>
      <c r="H10" s="116">
        <v>441</v>
      </c>
      <c r="I10" s="115">
        <f>+E10+F10+G10+H10</f>
        <v>4096</v>
      </c>
      <c r="J10" s="115">
        <v>1391</v>
      </c>
      <c r="K10" s="115">
        <v>504</v>
      </c>
      <c r="L10" s="111">
        <f>J10+K10</f>
        <v>1895</v>
      </c>
      <c r="M10" s="106">
        <f>I10-C10</f>
        <v>-535</v>
      </c>
      <c r="N10" s="107">
        <f>L10-D10</f>
        <v>0</v>
      </c>
    </row>
    <row r="11" spans="1:14" ht="13.5" customHeight="1" x14ac:dyDescent="0.3">
      <c r="A11" s="184">
        <f>A10+1</f>
        <v>3</v>
      </c>
      <c r="B11" s="182" t="s">
        <v>752</v>
      </c>
      <c r="C11" s="112">
        <v>1179</v>
      </c>
      <c r="D11" s="113">
        <v>967</v>
      </c>
      <c r="E11" s="114">
        <v>490</v>
      </c>
      <c r="F11" s="115">
        <v>554</v>
      </c>
      <c r="G11" s="116">
        <v>0</v>
      </c>
      <c r="H11" s="116">
        <v>70</v>
      </c>
      <c r="I11" s="115">
        <f>+E11+F11+G11+H11</f>
        <v>1114</v>
      </c>
      <c r="J11" s="115">
        <v>296</v>
      </c>
      <c r="K11" s="115">
        <v>671</v>
      </c>
      <c r="L11" s="111">
        <f>J11+K11</f>
        <v>967</v>
      </c>
      <c r="M11" s="106">
        <f>I11-C11</f>
        <v>-65</v>
      </c>
      <c r="N11" s="107">
        <f>L11-D11</f>
        <v>0</v>
      </c>
    </row>
    <row r="12" spans="1:14" ht="13.5" customHeight="1" x14ac:dyDescent="0.3">
      <c r="A12" s="184">
        <f>A11+1</f>
        <v>4</v>
      </c>
      <c r="B12" s="182" t="s">
        <v>753</v>
      </c>
      <c r="C12" s="112">
        <v>3991</v>
      </c>
      <c r="D12" s="113">
        <v>1224</v>
      </c>
      <c r="E12" s="114">
        <v>1748</v>
      </c>
      <c r="F12" s="115">
        <v>1310</v>
      </c>
      <c r="G12" s="116">
        <v>0</v>
      </c>
      <c r="H12" s="116">
        <v>345</v>
      </c>
      <c r="I12" s="115">
        <f>+E12+F12+G12+H12</f>
        <v>3403</v>
      </c>
      <c r="J12" s="115">
        <v>690</v>
      </c>
      <c r="K12" s="115">
        <v>534</v>
      </c>
      <c r="L12" s="111">
        <f>J12+K12</f>
        <v>1224</v>
      </c>
      <c r="M12" s="106">
        <f>I12-C12</f>
        <v>-588</v>
      </c>
      <c r="N12" s="107">
        <f>L12-D12</f>
        <v>0</v>
      </c>
    </row>
    <row r="13" spans="1:14" ht="13.5" customHeight="1" thickBot="1" x14ac:dyDescent="0.35">
      <c r="A13" s="196">
        <f>A12+1</f>
        <v>5</v>
      </c>
      <c r="B13" s="716" t="s">
        <v>754</v>
      </c>
      <c r="C13" s="117">
        <v>878</v>
      </c>
      <c r="D13" s="717">
        <v>2888</v>
      </c>
      <c r="E13" s="118">
        <v>316</v>
      </c>
      <c r="F13" s="718">
        <v>557</v>
      </c>
      <c r="G13" s="719">
        <v>0</v>
      </c>
      <c r="H13" s="719">
        <v>5</v>
      </c>
      <c r="I13" s="718">
        <f>+E13+F13+G13+H13</f>
        <v>878</v>
      </c>
      <c r="J13" s="718">
        <v>2481</v>
      </c>
      <c r="K13" s="718">
        <v>407</v>
      </c>
      <c r="L13" s="111">
        <f>J13+K13</f>
        <v>2888</v>
      </c>
      <c r="M13" s="106">
        <f>I13-C13</f>
        <v>0</v>
      </c>
      <c r="N13" s="107">
        <f>L13-D13</f>
        <v>0</v>
      </c>
    </row>
    <row r="14" spans="1:14" ht="12.75" customHeight="1" thickBot="1" x14ac:dyDescent="0.35">
      <c r="A14" s="186">
        <f>A13+1</f>
        <v>6</v>
      </c>
      <c r="B14" s="183" t="s">
        <v>573</v>
      </c>
      <c r="C14" s="119">
        <f t="shared" ref="C14:M14" si="0">SUM(C9:C13)</f>
        <v>23935</v>
      </c>
      <c r="D14" s="120">
        <f t="shared" si="0"/>
        <v>28036</v>
      </c>
      <c r="E14" s="121">
        <f t="shared" si="0"/>
        <v>8978</v>
      </c>
      <c r="F14" s="122">
        <f t="shared" si="0"/>
        <v>8532</v>
      </c>
      <c r="G14" s="122">
        <f t="shared" si="0"/>
        <v>0</v>
      </c>
      <c r="H14" s="122">
        <f t="shared" si="0"/>
        <v>2205</v>
      </c>
      <c r="I14" s="122">
        <f t="shared" si="0"/>
        <v>19715</v>
      </c>
      <c r="J14" s="122">
        <f t="shared" si="0"/>
        <v>9465</v>
      </c>
      <c r="K14" s="122">
        <f t="shared" si="0"/>
        <v>18571</v>
      </c>
      <c r="L14" s="122">
        <f t="shared" si="0"/>
        <v>28036</v>
      </c>
      <c r="M14" s="119">
        <f t="shared" si="0"/>
        <v>-4220</v>
      </c>
      <c r="N14" s="123">
        <f>SUM(N9:N13)</f>
        <v>0</v>
      </c>
    </row>
    <row r="15" spans="1:14" ht="13.5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4" ht="13.5" customHeight="1" x14ac:dyDescent="0.3">
      <c r="A16" s="9" t="s">
        <v>279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4" ht="13.5" customHeight="1" x14ac:dyDescent="0.3">
      <c r="A17" s="9" t="s">
        <v>755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4" ht="13.5" customHeight="1" x14ac:dyDescent="0.3">
      <c r="A18" s="13" t="s">
        <v>756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4" ht="13.5" customHeight="1" x14ac:dyDescent="0.3">
      <c r="A19" s="13" t="s">
        <v>757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4" ht="13.5" customHeight="1" x14ac:dyDescent="0.3">
      <c r="A20" s="20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N20" s="17"/>
    </row>
    <row r="21" spans="1:14" s="4" customFormat="1" ht="18" customHeight="1" x14ac:dyDescent="0.3">
      <c r="A21" s="85" t="s">
        <v>758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3"/>
    </row>
    <row r="22" spans="1:14" s="4" customFormat="1" ht="13.5" customHeight="1" thickBo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L22" s="3"/>
      <c r="N22" s="19" t="s">
        <v>737</v>
      </c>
    </row>
    <row r="23" spans="1:14" s="4" customFormat="1" ht="19.5" customHeight="1" x14ac:dyDescent="0.3">
      <c r="A23" s="1228" t="s">
        <v>456</v>
      </c>
      <c r="B23" s="1248" t="s">
        <v>1239</v>
      </c>
      <c r="C23" s="1235" t="s">
        <v>304</v>
      </c>
      <c r="D23" s="1236"/>
      <c r="E23" s="1191" t="s">
        <v>738</v>
      </c>
      <c r="F23" s="1098"/>
      <c r="G23" s="1098"/>
      <c r="H23" s="1098"/>
      <c r="I23" s="1098"/>
      <c r="J23" s="1098"/>
      <c r="K23" s="1098"/>
      <c r="L23" s="1099"/>
      <c r="M23" s="1235" t="s">
        <v>739</v>
      </c>
      <c r="N23" s="1236"/>
    </row>
    <row r="24" spans="1:14" s="4" customFormat="1" ht="19.5" customHeight="1" x14ac:dyDescent="0.3">
      <c r="A24" s="1229"/>
      <c r="B24" s="1249"/>
      <c r="C24" s="1233" t="s">
        <v>740</v>
      </c>
      <c r="D24" s="1237" t="s">
        <v>741</v>
      </c>
      <c r="E24" s="1251" t="s">
        <v>740</v>
      </c>
      <c r="F24" s="1252"/>
      <c r="G24" s="1252"/>
      <c r="H24" s="1252"/>
      <c r="I24" s="1252"/>
      <c r="J24" s="1253" t="s">
        <v>741</v>
      </c>
      <c r="K24" s="1253"/>
      <c r="L24" s="1253"/>
      <c r="M24" s="1233" t="s">
        <v>740</v>
      </c>
      <c r="N24" s="1237" t="s">
        <v>741</v>
      </c>
    </row>
    <row r="25" spans="1:14" s="4" customFormat="1" ht="31.5" customHeight="1" x14ac:dyDescent="0.3">
      <c r="A25" s="1229"/>
      <c r="B25" s="1250"/>
      <c r="C25" s="1234"/>
      <c r="D25" s="1238"/>
      <c r="E25" s="172" t="s">
        <v>742</v>
      </c>
      <c r="F25" s="193" t="s">
        <v>1238</v>
      </c>
      <c r="G25" s="194" t="s">
        <v>650</v>
      </c>
      <c r="H25" s="193" t="s">
        <v>743</v>
      </c>
      <c r="I25" s="162" t="s">
        <v>744</v>
      </c>
      <c r="J25" s="162" t="s">
        <v>759</v>
      </c>
      <c r="K25" s="162" t="s">
        <v>746</v>
      </c>
      <c r="L25" s="199" t="s">
        <v>744</v>
      </c>
      <c r="M25" s="1234"/>
      <c r="N25" s="1238"/>
    </row>
    <row r="26" spans="1:14" s="5" customFormat="1" ht="13.5" customHeight="1" thickBot="1" x14ac:dyDescent="0.35">
      <c r="A26" s="1230"/>
      <c r="B26" s="197" t="s">
        <v>517</v>
      </c>
      <c r="C26" s="188" t="s">
        <v>518</v>
      </c>
      <c r="D26" s="187" t="s">
        <v>519</v>
      </c>
      <c r="E26" s="171" t="s">
        <v>520</v>
      </c>
      <c r="F26" s="94" t="s">
        <v>719</v>
      </c>
      <c r="G26" s="198" t="s">
        <v>720</v>
      </c>
      <c r="H26" s="198" t="s">
        <v>523</v>
      </c>
      <c r="I26" s="94" t="s">
        <v>524</v>
      </c>
      <c r="J26" s="94" t="s">
        <v>525</v>
      </c>
      <c r="K26" s="94" t="s">
        <v>747</v>
      </c>
      <c r="L26" s="95" t="s">
        <v>527</v>
      </c>
      <c r="M26" s="188" t="s">
        <v>748</v>
      </c>
      <c r="N26" s="187" t="s">
        <v>749</v>
      </c>
    </row>
    <row r="27" spans="1:14" s="4" customFormat="1" ht="13.5" customHeight="1" x14ac:dyDescent="0.3">
      <c r="A27" s="185">
        <v>1</v>
      </c>
      <c r="B27" s="181" t="s">
        <v>760</v>
      </c>
      <c r="C27" s="106">
        <v>10965</v>
      </c>
      <c r="D27" s="107">
        <v>836</v>
      </c>
      <c r="E27" s="108">
        <v>14062</v>
      </c>
      <c r="F27" s="109">
        <v>0</v>
      </c>
      <c r="G27" s="110">
        <v>184</v>
      </c>
      <c r="H27" s="110">
        <v>0</v>
      </c>
      <c r="I27" s="109">
        <f t="shared" ref="I27:I32" si="1">+E27+F27+G27+H27</f>
        <v>14246</v>
      </c>
      <c r="J27" s="109">
        <v>791</v>
      </c>
      <c r="K27" s="109">
        <v>45</v>
      </c>
      <c r="L27" s="111">
        <f t="shared" ref="L27:L32" si="2">J27+K27</f>
        <v>836</v>
      </c>
      <c r="M27" s="106">
        <f t="shared" ref="M27:M32" si="3">I27-C27</f>
        <v>3281</v>
      </c>
      <c r="N27" s="107">
        <f t="shared" ref="N27:N32" si="4">L27-D27</f>
        <v>0</v>
      </c>
    </row>
    <row r="28" spans="1:14" s="4" customFormat="1" ht="13.5" customHeight="1" x14ac:dyDescent="0.3">
      <c r="A28" s="184">
        <f>A27+1</f>
        <v>2</v>
      </c>
      <c r="B28" s="182" t="s">
        <v>761</v>
      </c>
      <c r="C28" s="112">
        <v>15762</v>
      </c>
      <c r="D28" s="113">
        <v>513</v>
      </c>
      <c r="E28" s="114">
        <v>16667</v>
      </c>
      <c r="F28" s="115">
        <v>0</v>
      </c>
      <c r="G28" s="116">
        <v>708</v>
      </c>
      <c r="H28" s="116">
        <v>0</v>
      </c>
      <c r="I28" s="115">
        <f t="shared" si="1"/>
        <v>17375</v>
      </c>
      <c r="J28" s="115">
        <v>331</v>
      </c>
      <c r="K28" s="115">
        <v>182</v>
      </c>
      <c r="L28" s="111">
        <f t="shared" si="2"/>
        <v>513</v>
      </c>
      <c r="M28" s="106">
        <f t="shared" si="3"/>
        <v>1613</v>
      </c>
      <c r="N28" s="107">
        <f t="shared" si="4"/>
        <v>0</v>
      </c>
    </row>
    <row r="29" spans="1:14" s="4" customFormat="1" ht="13.5" customHeight="1" x14ac:dyDescent="0.3">
      <c r="A29" s="184">
        <f>A28+1</f>
        <v>3</v>
      </c>
      <c r="B29" s="182" t="s">
        <v>762</v>
      </c>
      <c r="C29" s="112">
        <v>12669</v>
      </c>
      <c r="D29" s="113">
        <v>1357</v>
      </c>
      <c r="E29" s="114">
        <v>14164</v>
      </c>
      <c r="F29" s="115">
        <v>0</v>
      </c>
      <c r="G29" s="116">
        <v>220</v>
      </c>
      <c r="H29" s="116">
        <v>0</v>
      </c>
      <c r="I29" s="115">
        <f t="shared" si="1"/>
        <v>14384</v>
      </c>
      <c r="J29" s="115">
        <v>535</v>
      </c>
      <c r="K29" s="115">
        <v>1064</v>
      </c>
      <c r="L29" s="111">
        <f t="shared" si="2"/>
        <v>1599</v>
      </c>
      <c r="M29" s="106">
        <f t="shared" si="3"/>
        <v>1715</v>
      </c>
      <c r="N29" s="107">
        <f t="shared" si="4"/>
        <v>242</v>
      </c>
    </row>
    <row r="30" spans="1:14" s="4" customFormat="1" ht="13.5" customHeight="1" x14ac:dyDescent="0.3">
      <c r="A30" s="184">
        <f>A29+1</f>
        <v>4</v>
      </c>
      <c r="B30" s="182" t="s">
        <v>754</v>
      </c>
      <c r="C30" s="112">
        <v>4919</v>
      </c>
      <c r="D30" s="113">
        <v>4474</v>
      </c>
      <c r="E30" s="114">
        <v>3963</v>
      </c>
      <c r="F30" s="115">
        <v>0</v>
      </c>
      <c r="G30" s="116">
        <v>95</v>
      </c>
      <c r="H30" s="116">
        <v>0</v>
      </c>
      <c r="I30" s="115">
        <f t="shared" si="1"/>
        <v>4058</v>
      </c>
      <c r="J30" s="115">
        <v>3472</v>
      </c>
      <c r="K30" s="115">
        <v>1002</v>
      </c>
      <c r="L30" s="111">
        <f t="shared" si="2"/>
        <v>4474</v>
      </c>
      <c r="M30" s="106">
        <f t="shared" si="3"/>
        <v>-861</v>
      </c>
      <c r="N30" s="107">
        <f t="shared" si="4"/>
        <v>0</v>
      </c>
    </row>
    <row r="31" spans="1:14" s="4" customFormat="1" ht="13.5" customHeight="1" x14ac:dyDescent="0.3">
      <c r="A31" s="594">
        <v>5</v>
      </c>
      <c r="B31" s="716" t="s">
        <v>763</v>
      </c>
      <c r="C31" s="117">
        <v>0</v>
      </c>
      <c r="D31" s="717">
        <v>364</v>
      </c>
      <c r="E31" s="118">
        <v>0</v>
      </c>
      <c r="F31" s="718">
        <v>0</v>
      </c>
      <c r="G31" s="719">
        <v>0</v>
      </c>
      <c r="H31" s="719">
        <v>0</v>
      </c>
      <c r="I31" s="115">
        <f t="shared" si="1"/>
        <v>0</v>
      </c>
      <c r="J31" s="718">
        <v>0</v>
      </c>
      <c r="K31" s="718">
        <v>738</v>
      </c>
      <c r="L31" s="111">
        <f t="shared" si="2"/>
        <v>738</v>
      </c>
      <c r="M31" s="106">
        <f t="shared" si="3"/>
        <v>0</v>
      </c>
      <c r="N31" s="107">
        <f t="shared" si="4"/>
        <v>374</v>
      </c>
    </row>
    <row r="32" spans="1:14" s="4" customFormat="1" ht="13.5" customHeight="1" thickBot="1" x14ac:dyDescent="0.35">
      <c r="A32" s="196">
        <v>6</v>
      </c>
      <c r="B32" s="716" t="s">
        <v>764</v>
      </c>
      <c r="C32" s="117">
        <v>0</v>
      </c>
      <c r="D32" s="717">
        <v>124</v>
      </c>
      <c r="E32" s="118">
        <v>0</v>
      </c>
      <c r="F32" s="718">
        <v>0</v>
      </c>
      <c r="G32" s="719">
        <v>0</v>
      </c>
      <c r="H32" s="719">
        <v>0</v>
      </c>
      <c r="I32" s="718">
        <f t="shared" si="1"/>
        <v>0</v>
      </c>
      <c r="J32" s="718">
        <v>0</v>
      </c>
      <c r="K32" s="718">
        <v>46</v>
      </c>
      <c r="L32" s="111">
        <f t="shared" si="2"/>
        <v>46</v>
      </c>
      <c r="M32" s="106">
        <f t="shared" si="3"/>
        <v>0</v>
      </c>
      <c r="N32" s="107">
        <f t="shared" si="4"/>
        <v>-78</v>
      </c>
    </row>
    <row r="33" spans="1:14" s="4" customFormat="1" ht="12.75" customHeight="1" thickBot="1" x14ac:dyDescent="0.35">
      <c r="A33" s="186">
        <v>7</v>
      </c>
      <c r="B33" s="183" t="s">
        <v>573</v>
      </c>
      <c r="C33" s="119">
        <f>SUM(C27:C32)</f>
        <v>44315</v>
      </c>
      <c r="D33" s="120">
        <f>SUM(D27:D32)</f>
        <v>7668</v>
      </c>
      <c r="E33" s="121">
        <f t="shared" ref="E33:L33" si="5">SUM(E27:E32)</f>
        <v>48856</v>
      </c>
      <c r="F33" s="122">
        <f t="shared" si="5"/>
        <v>0</v>
      </c>
      <c r="G33" s="122">
        <f t="shared" si="5"/>
        <v>1207</v>
      </c>
      <c r="H33" s="122">
        <f t="shared" si="5"/>
        <v>0</v>
      </c>
      <c r="I33" s="122">
        <f t="shared" si="5"/>
        <v>50063</v>
      </c>
      <c r="J33" s="122">
        <f t="shared" si="5"/>
        <v>5129</v>
      </c>
      <c r="K33" s="122">
        <f t="shared" si="5"/>
        <v>3077</v>
      </c>
      <c r="L33" s="122">
        <f t="shared" si="5"/>
        <v>8206</v>
      </c>
      <c r="M33" s="119">
        <f>SUM(M27:M32)</f>
        <v>5748</v>
      </c>
      <c r="N33" s="123">
        <f>SUM(N27:N32)</f>
        <v>538</v>
      </c>
    </row>
    <row r="34" spans="1:14" s="4" customForma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3"/>
    </row>
    <row r="35" spans="1:14" s="4" customFormat="1" x14ac:dyDescent="0.3">
      <c r="A35" s="9" t="s">
        <v>279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3"/>
    </row>
    <row r="36" spans="1:14" s="4" customFormat="1" x14ac:dyDescent="0.3">
      <c r="A36" s="9" t="s">
        <v>755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3"/>
    </row>
    <row r="37" spans="1:14" s="4" customFormat="1" x14ac:dyDescent="0.3">
      <c r="A37" s="13" t="s">
        <v>765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3"/>
    </row>
    <row r="38" spans="1:14" s="4" customFormat="1" x14ac:dyDescent="0.3">
      <c r="A38" s="13" t="s">
        <v>766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3"/>
    </row>
    <row r="39" spans="1:14" s="4" customFormat="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3"/>
    </row>
    <row r="40" spans="1:14" s="4" customFormat="1" x14ac:dyDescent="0.3">
      <c r="A40" s="9" t="s">
        <v>767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6"/>
      <c r="N40" s="7"/>
    </row>
    <row r="41" spans="1:14" s="4" customFormat="1" ht="27" customHeight="1" x14ac:dyDescent="0.3">
      <c r="A41" s="1247" t="s">
        <v>768</v>
      </c>
      <c r="B41" s="1247"/>
      <c r="C41" s="1247"/>
      <c r="D41" s="1247"/>
      <c r="E41" s="1247"/>
      <c r="F41" s="1247"/>
      <c r="G41" s="1247"/>
      <c r="H41" s="1247"/>
      <c r="I41" s="1247"/>
      <c r="J41" s="1247"/>
      <c r="K41" s="1247"/>
      <c r="L41" s="1247"/>
      <c r="M41" s="1247"/>
      <c r="N41" s="7"/>
    </row>
    <row r="42" spans="1:14" s="4" customFormat="1" ht="27.75" customHeight="1" x14ac:dyDescent="0.3">
      <c r="A42" s="1247" t="s">
        <v>769</v>
      </c>
      <c r="B42" s="1247"/>
      <c r="C42" s="1247"/>
      <c r="D42" s="1247"/>
      <c r="E42" s="1247"/>
      <c r="F42" s="1247"/>
      <c r="G42" s="1247"/>
      <c r="H42" s="1247"/>
      <c r="I42" s="1247"/>
      <c r="J42" s="1247"/>
      <c r="K42" s="1247"/>
      <c r="L42" s="1247"/>
      <c r="M42" s="1247"/>
      <c r="N42" s="7"/>
    </row>
  </sheetData>
  <sheetProtection insertRows="0" deleteRows="0"/>
  <customSheetViews>
    <customSheetView guid="{2AF6EA2A-E5C5-45EB-B6C4-875AD1E4E056}" fitToPage="1">
      <selection activeCell="A2" sqref="A2"/>
      <pageMargins left="0" right="0" top="0" bottom="0" header="0" footer="0"/>
      <printOptions horizontalCentered="1"/>
      <pageSetup paperSize="9" scale="76" orientation="landscape" cellComments="asDisplayed" horizontalDpi="300" verticalDpi="300" r:id="rId1"/>
      <headerFooter alignWithMargins="0"/>
    </customSheetView>
  </customSheetViews>
  <mergeCells count="24">
    <mergeCell ref="A42:M42"/>
    <mergeCell ref="B23:B25"/>
    <mergeCell ref="C23:D23"/>
    <mergeCell ref="E23:L23"/>
    <mergeCell ref="M23:N23"/>
    <mergeCell ref="E24:I24"/>
    <mergeCell ref="J24:L24"/>
    <mergeCell ref="A41:M41"/>
    <mergeCell ref="M24:M25"/>
    <mergeCell ref="N24:N25"/>
    <mergeCell ref="C24:C25"/>
    <mergeCell ref="D24:D25"/>
    <mergeCell ref="N6:N7"/>
    <mergeCell ref="B5:B7"/>
    <mergeCell ref="E5:L5"/>
    <mergeCell ref="E6:I6"/>
    <mergeCell ref="M5:N5"/>
    <mergeCell ref="M6:M7"/>
    <mergeCell ref="A5:A8"/>
    <mergeCell ref="A23:A26"/>
    <mergeCell ref="J6:L6"/>
    <mergeCell ref="C6:C7"/>
    <mergeCell ref="C5:D5"/>
    <mergeCell ref="D6:D7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6" orientation="landscape" cellComments="asDisplayed" horizontalDpi="300" verticalDpi="300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activeCell="L6" sqref="L6"/>
    </sheetView>
  </sheetViews>
  <sheetFormatPr defaultColWidth="9.33203125" defaultRowHeight="13.8" x14ac:dyDescent="0.3"/>
  <cols>
    <col min="1" max="1" width="3.5546875" style="12" customWidth="1"/>
    <col min="2" max="2" width="6.33203125" style="12" customWidth="1"/>
    <col min="3" max="3" width="10.5546875" style="47" customWidth="1"/>
    <col min="4" max="5" width="12.33203125" style="47" customWidth="1"/>
    <col min="6" max="6" width="6.33203125" style="47" customWidth="1"/>
    <col min="7" max="7" width="8.44140625" style="47" customWidth="1"/>
    <col min="8" max="11" width="9.6640625" style="47" customWidth="1"/>
    <col min="12" max="12" width="11" style="12" customWidth="1"/>
    <col min="13" max="16384" width="9.33203125" style="12"/>
  </cols>
  <sheetData>
    <row r="1" spans="1:13" ht="15.6" x14ac:dyDescent="0.3">
      <c r="A1" s="8" t="s">
        <v>770</v>
      </c>
      <c r="B1" s="9"/>
      <c r="C1" s="46"/>
      <c r="D1" s="46"/>
      <c r="E1" s="46"/>
      <c r="F1" s="46"/>
      <c r="G1" s="46"/>
      <c r="H1" s="46"/>
      <c r="I1" s="46"/>
      <c r="J1" s="46"/>
      <c r="K1" s="46"/>
      <c r="L1" s="9"/>
      <c r="M1" s="9"/>
    </row>
    <row r="2" spans="1:13" ht="14.4" thickBot="1" x14ac:dyDescent="0.35">
      <c r="A2" s="9"/>
      <c r="B2" s="9"/>
      <c r="C2" s="46"/>
      <c r="D2" s="46"/>
      <c r="E2" s="46"/>
      <c r="F2" s="46"/>
      <c r="G2" s="46"/>
      <c r="H2" s="46"/>
      <c r="I2" s="46"/>
      <c r="J2" s="46"/>
      <c r="K2" s="46"/>
      <c r="M2" s="86" t="s">
        <v>332</v>
      </c>
    </row>
    <row r="3" spans="1:13" ht="15" customHeight="1" x14ac:dyDescent="0.3">
      <c r="A3" s="1257" t="s">
        <v>456</v>
      </c>
      <c r="B3" s="1254" t="s">
        <v>771</v>
      </c>
      <c r="C3" s="1254"/>
      <c r="D3" s="1254"/>
      <c r="E3" s="1254"/>
      <c r="F3" s="1254"/>
      <c r="G3" s="1254"/>
      <c r="H3" s="1261" t="s">
        <v>772</v>
      </c>
      <c r="I3" s="1259" t="s">
        <v>773</v>
      </c>
      <c r="J3" s="1260"/>
      <c r="K3" s="155" t="s">
        <v>774</v>
      </c>
      <c r="L3" s="310" t="s">
        <v>775</v>
      </c>
      <c r="M3" s="1263" t="s">
        <v>1240</v>
      </c>
    </row>
    <row r="4" spans="1:13" ht="48.75" customHeight="1" x14ac:dyDescent="0.3">
      <c r="A4" s="1258"/>
      <c r="B4" s="1255"/>
      <c r="C4" s="1255"/>
      <c r="D4" s="1255"/>
      <c r="E4" s="1255"/>
      <c r="F4" s="1255"/>
      <c r="G4" s="1255"/>
      <c r="H4" s="1262"/>
      <c r="I4" s="97" t="s">
        <v>776</v>
      </c>
      <c r="J4" s="312" t="s">
        <v>777</v>
      </c>
      <c r="K4" s="156" t="s">
        <v>778</v>
      </c>
      <c r="L4" s="311" t="s">
        <v>779</v>
      </c>
      <c r="M4" s="1264"/>
    </row>
    <row r="5" spans="1:13" ht="15.75" customHeight="1" x14ac:dyDescent="0.3">
      <c r="A5" s="252"/>
      <c r="B5" s="1256"/>
      <c r="C5" s="1256"/>
      <c r="D5" s="1256"/>
      <c r="E5" s="1256"/>
      <c r="F5" s="1256"/>
      <c r="G5" s="1256"/>
      <c r="H5" s="720" t="s">
        <v>517</v>
      </c>
      <c r="I5" s="721" t="s">
        <v>518</v>
      </c>
      <c r="J5" s="721" t="s">
        <v>519</v>
      </c>
      <c r="K5" s="721" t="s">
        <v>520</v>
      </c>
      <c r="L5" s="722" t="s">
        <v>780</v>
      </c>
      <c r="M5" s="1264"/>
    </row>
    <row r="6" spans="1:13" x14ac:dyDescent="0.3">
      <c r="A6" s="253">
        <v>1</v>
      </c>
      <c r="B6" s="173" t="s">
        <v>781</v>
      </c>
      <c r="C6" s="98"/>
      <c r="D6" s="98"/>
      <c r="E6" s="98"/>
      <c r="F6" s="98"/>
      <c r="G6" s="176"/>
      <c r="H6" s="345">
        <f>SUM(H7:H11)+H14+H15</f>
        <v>933351</v>
      </c>
      <c r="I6" s="346">
        <f>SUM(I7:I11)+I14+I15</f>
        <v>226231</v>
      </c>
      <c r="J6" s="346">
        <f>SUM(J7:J11)+J14+J15</f>
        <v>56847</v>
      </c>
      <c r="K6" s="346">
        <f>SUM(K7:K11)+K14+K15</f>
        <v>159475</v>
      </c>
      <c r="L6" s="347">
        <f>SUM(L7:L11)+L14+L15</f>
        <v>1000107</v>
      </c>
      <c r="M6" s="1265"/>
    </row>
    <row r="7" spans="1:13" x14ac:dyDescent="0.3">
      <c r="A7" s="254">
        <f t="shared" ref="A7:A15" si="0">A6+1</f>
        <v>2</v>
      </c>
      <c r="B7" s="180" t="s">
        <v>466</v>
      </c>
      <c r="C7" s="99" t="s">
        <v>782</v>
      </c>
      <c r="D7" s="100"/>
      <c r="E7" s="100"/>
      <c r="F7" s="100"/>
      <c r="G7" s="177"/>
      <c r="H7" s="348">
        <f>'11.a'!C3</f>
        <v>1908</v>
      </c>
      <c r="I7" s="349">
        <f>'11.a'!C8</f>
        <v>0</v>
      </c>
      <c r="J7" s="349">
        <f>'11.a'!C4</f>
        <v>0</v>
      </c>
      <c r="K7" s="349">
        <f>'11.a'!C14</f>
        <v>0</v>
      </c>
      <c r="L7" s="350">
        <f t="shared" ref="L7:L15" si="1">H7+I7-K7</f>
        <v>1908</v>
      </c>
      <c r="M7" s="731">
        <v>0</v>
      </c>
    </row>
    <row r="8" spans="1:13" x14ac:dyDescent="0.3">
      <c r="A8" s="255">
        <f t="shared" si="0"/>
        <v>3</v>
      </c>
      <c r="B8" s="174"/>
      <c r="C8" s="101" t="s">
        <v>783</v>
      </c>
      <c r="D8" s="102"/>
      <c r="E8" s="102"/>
      <c r="F8" s="102"/>
      <c r="G8" s="178"/>
      <c r="H8" s="351">
        <f>'11.b'!C3</f>
        <v>260389</v>
      </c>
      <c r="I8" s="352">
        <f>'11.b'!C14</f>
        <v>79529</v>
      </c>
      <c r="J8" s="353">
        <f>'11.b'!C5</f>
        <v>11037</v>
      </c>
      <c r="K8" s="352">
        <f>'11.b'!C25</f>
        <v>74796</v>
      </c>
      <c r="L8" s="354">
        <f t="shared" si="1"/>
        <v>265122</v>
      </c>
      <c r="M8" s="732">
        <v>14066</v>
      </c>
    </row>
    <row r="9" spans="1:13" x14ac:dyDescent="0.3">
      <c r="A9" s="255">
        <f t="shared" si="0"/>
        <v>4</v>
      </c>
      <c r="B9" s="174"/>
      <c r="C9" s="101" t="s">
        <v>784</v>
      </c>
      <c r="D9" s="102"/>
      <c r="E9" s="102"/>
      <c r="F9" s="102"/>
      <c r="G9" s="178"/>
      <c r="H9" s="351">
        <f>'11.c'!C3</f>
        <v>18345</v>
      </c>
      <c r="I9" s="352">
        <f>'11.c'!C7</f>
        <v>10841</v>
      </c>
      <c r="J9" s="355">
        <v>0</v>
      </c>
      <c r="K9" s="352">
        <f>'11.c'!C8</f>
        <v>11769</v>
      </c>
      <c r="L9" s="354">
        <f t="shared" si="1"/>
        <v>17417</v>
      </c>
      <c r="M9" s="732">
        <v>0</v>
      </c>
    </row>
    <row r="10" spans="1:13" x14ac:dyDescent="0.3">
      <c r="A10" s="255">
        <f t="shared" si="0"/>
        <v>5</v>
      </c>
      <c r="B10" s="174"/>
      <c r="C10" s="101" t="s">
        <v>785</v>
      </c>
      <c r="D10" s="102"/>
      <c r="E10" s="102"/>
      <c r="F10" s="102"/>
      <c r="G10" s="178"/>
      <c r="H10" s="351">
        <f>'11.d'!C3</f>
        <v>176</v>
      </c>
      <c r="I10" s="352">
        <f>'11.d'!C9</f>
        <v>0</v>
      </c>
      <c r="J10" s="349">
        <f>'11.d'!C4</f>
        <v>0</v>
      </c>
      <c r="K10" s="352">
        <f>'11.d'!C15</f>
        <v>0</v>
      </c>
      <c r="L10" s="354">
        <f t="shared" si="1"/>
        <v>176</v>
      </c>
      <c r="M10" s="733">
        <v>0</v>
      </c>
    </row>
    <row r="11" spans="1:13" x14ac:dyDescent="0.3">
      <c r="A11" s="255">
        <f t="shared" si="0"/>
        <v>6</v>
      </c>
      <c r="B11" s="174"/>
      <c r="C11" s="101" t="s">
        <v>786</v>
      </c>
      <c r="D11" s="102"/>
      <c r="E11" s="102"/>
      <c r="F11" s="102"/>
      <c r="G11" s="178"/>
      <c r="H11" s="351">
        <f>'11.e'!F8</f>
        <v>9205</v>
      </c>
      <c r="I11" s="352">
        <f>'11.e'!F13</f>
        <v>6804</v>
      </c>
      <c r="J11" s="355">
        <v>0</v>
      </c>
      <c r="K11" s="352">
        <f>'11.e'!F18</f>
        <v>8382</v>
      </c>
      <c r="L11" s="354">
        <f t="shared" si="1"/>
        <v>7627</v>
      </c>
      <c r="M11" s="733">
        <v>0</v>
      </c>
    </row>
    <row r="12" spans="1:13" x14ac:dyDescent="0.3">
      <c r="A12" s="255" t="s">
        <v>787</v>
      </c>
      <c r="B12" s="174"/>
      <c r="C12" s="101" t="s">
        <v>788</v>
      </c>
      <c r="D12" s="102" t="s">
        <v>789</v>
      </c>
      <c r="E12" s="102"/>
      <c r="F12" s="102"/>
      <c r="G12" s="178"/>
      <c r="H12" s="351">
        <f>'11.e'!F6</f>
        <v>6113</v>
      </c>
      <c r="I12" s="352">
        <f>'11.e'!F11</f>
        <v>4364</v>
      </c>
      <c r="J12" s="355">
        <v>0</v>
      </c>
      <c r="K12" s="352">
        <f>'11.e'!F16</f>
        <v>5914</v>
      </c>
      <c r="L12" s="354">
        <f t="shared" si="1"/>
        <v>4563</v>
      </c>
      <c r="M12" s="733">
        <v>0</v>
      </c>
    </row>
    <row r="13" spans="1:13" x14ac:dyDescent="0.3">
      <c r="A13" s="255" t="s">
        <v>790</v>
      </c>
      <c r="B13" s="174"/>
      <c r="C13" s="101"/>
      <c r="D13" s="102" t="s">
        <v>791</v>
      </c>
      <c r="E13" s="102"/>
      <c r="F13" s="102"/>
      <c r="G13" s="178"/>
      <c r="H13" s="351">
        <f>'11.e'!F7</f>
        <v>658</v>
      </c>
      <c r="I13" s="352">
        <f>'11.e'!F12</f>
        <v>1013</v>
      </c>
      <c r="J13" s="355">
        <v>0</v>
      </c>
      <c r="K13" s="352">
        <f>'11.e'!F17</f>
        <v>633</v>
      </c>
      <c r="L13" s="354">
        <f t="shared" si="1"/>
        <v>1038</v>
      </c>
      <c r="M13" s="733">
        <v>0</v>
      </c>
    </row>
    <row r="14" spans="1:13" x14ac:dyDescent="0.3">
      <c r="A14" s="255">
        <f>A11+1</f>
        <v>7</v>
      </c>
      <c r="B14" s="174"/>
      <c r="C14" s="101" t="s">
        <v>792</v>
      </c>
      <c r="D14" s="102"/>
      <c r="E14" s="102"/>
      <c r="F14" s="102"/>
      <c r="G14" s="178"/>
      <c r="H14" s="351">
        <f>'11.f'!C3</f>
        <v>765</v>
      </c>
      <c r="I14" s="352">
        <f>'11.f'!C4</f>
        <v>3156</v>
      </c>
      <c r="J14" s="355">
        <v>0</v>
      </c>
      <c r="K14" s="352">
        <f>'11.f'!C7</f>
        <v>2960</v>
      </c>
      <c r="L14" s="354">
        <f t="shared" si="1"/>
        <v>961</v>
      </c>
      <c r="M14" s="733">
        <v>0</v>
      </c>
    </row>
    <row r="15" spans="1:13" ht="14.4" thickBot="1" x14ac:dyDescent="0.35">
      <c r="A15" s="256">
        <f t="shared" si="0"/>
        <v>8</v>
      </c>
      <c r="B15" s="175"/>
      <c r="C15" s="103" t="s">
        <v>793</v>
      </c>
      <c r="D15" s="104"/>
      <c r="E15" s="104"/>
      <c r="F15" s="104"/>
      <c r="G15" s="179"/>
      <c r="H15" s="356">
        <f>'11.g'!C3</f>
        <v>642563</v>
      </c>
      <c r="I15" s="357">
        <f>'11.g'!C10</f>
        <v>125901</v>
      </c>
      <c r="J15" s="357">
        <f>'11.g'!C5</f>
        <v>45810</v>
      </c>
      <c r="K15" s="357">
        <f>'11.g'!C16</f>
        <v>61568</v>
      </c>
      <c r="L15" s="358">
        <f t="shared" si="1"/>
        <v>706896</v>
      </c>
      <c r="M15" s="734">
        <v>21498</v>
      </c>
    </row>
    <row r="17" spans="1:10" x14ac:dyDescent="0.3">
      <c r="A17" s="12" t="s">
        <v>279</v>
      </c>
    </row>
    <row r="18" spans="1:10" x14ac:dyDescent="0.3">
      <c r="A18" s="14" t="s">
        <v>794</v>
      </c>
    </row>
    <row r="19" spans="1:10" x14ac:dyDescent="0.3">
      <c r="A19" s="148" t="s">
        <v>795</v>
      </c>
      <c r="B19" s="145"/>
      <c r="C19" s="146"/>
      <c r="D19" s="146"/>
      <c r="E19" s="146"/>
      <c r="F19" s="147"/>
      <c r="G19" s="146"/>
      <c r="H19" s="146"/>
      <c r="I19" s="105"/>
      <c r="J19" s="105"/>
    </row>
    <row r="20" spans="1:10" x14ac:dyDescent="0.3">
      <c r="A20" s="23"/>
      <c r="B20" s="105"/>
      <c r="C20" s="105"/>
      <c r="D20" s="105"/>
      <c r="E20" s="105"/>
      <c r="F20" s="105"/>
      <c r="G20" s="105"/>
      <c r="H20" s="105"/>
      <c r="I20" s="105"/>
      <c r="J20" s="105"/>
    </row>
    <row r="21" spans="1:10" x14ac:dyDescent="0.3">
      <c r="A21" s="37" t="s">
        <v>328</v>
      </c>
      <c r="B21" s="277"/>
      <c r="C21" s="277"/>
      <c r="D21" s="105"/>
      <c r="E21" s="105"/>
      <c r="F21" s="23"/>
      <c r="G21" s="105"/>
      <c r="H21" s="105"/>
      <c r="I21" s="105"/>
      <c r="J21" s="105"/>
    </row>
    <row r="22" spans="1:10" x14ac:dyDescent="0.3">
      <c r="A22" s="12" t="s">
        <v>796</v>
      </c>
      <c r="B22" s="23"/>
      <c r="C22" s="23"/>
      <c r="D22" s="105"/>
      <c r="E22" s="105"/>
      <c r="F22" s="23"/>
      <c r="G22" s="105"/>
      <c r="H22" s="105"/>
      <c r="I22" s="105"/>
      <c r="J22" s="105"/>
    </row>
    <row r="23" spans="1:10" x14ac:dyDescent="0.3">
      <c r="A23" s="12" t="s">
        <v>797</v>
      </c>
      <c r="B23" s="23"/>
      <c r="C23" s="105"/>
      <c r="D23" s="105"/>
      <c r="E23" s="105"/>
      <c r="F23" s="105"/>
      <c r="G23" s="105"/>
      <c r="H23" s="105"/>
      <c r="I23" s="105"/>
      <c r="J23" s="105"/>
    </row>
  </sheetData>
  <customSheetViews>
    <customSheetView guid="{2AF6EA2A-E5C5-45EB-B6C4-875AD1E4E056}" fitToPage="1">
      <selection activeCell="A2" sqref="A2"/>
      <pageMargins left="0" right="0" top="0" bottom="0" header="0" footer="0"/>
      <printOptions horizontalCentered="1"/>
      <pageSetup paperSize="9" orientation="landscape" cellComments="asDisplayed" horizontalDpi="300" verticalDpi="300" r:id="rId1"/>
      <headerFooter alignWithMargins="0"/>
    </customSheetView>
  </customSheetViews>
  <mergeCells count="5">
    <mergeCell ref="B3:G5"/>
    <mergeCell ref="A3:A4"/>
    <mergeCell ref="I3:J3"/>
    <mergeCell ref="H3:H4"/>
    <mergeCell ref="M3:M6"/>
  </mergeCells>
  <printOptions horizontalCentered="1"/>
  <pageMargins left="0.23622047244094491" right="0.23622047244094491" top="0.86614173228346458" bottom="0.98425196850393704" header="0.51181102362204722" footer="0.51181102362204722"/>
  <pageSetup paperSize="9" orientation="landscape" cellComments="asDisplayed" horizontalDpi="300" verticalDpi="300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14" sqref="B14"/>
    </sheetView>
  </sheetViews>
  <sheetFormatPr defaultColWidth="9.33203125" defaultRowHeight="13.8" x14ac:dyDescent="0.3"/>
  <cols>
    <col min="1" max="1" width="14.44140625" style="12" customWidth="1"/>
    <col min="2" max="2" width="33" style="12" customWidth="1"/>
    <col min="3" max="3" width="16.33203125" style="47" customWidth="1"/>
    <col min="4" max="16384" width="9.33203125" style="12"/>
  </cols>
  <sheetData>
    <row r="1" spans="1:5" ht="15.6" x14ac:dyDescent="0.3">
      <c r="A1" s="8" t="s">
        <v>798</v>
      </c>
      <c r="B1" s="9"/>
      <c r="D1" s="9"/>
    </row>
    <row r="2" spans="1:5" ht="14.4" thickBot="1" x14ac:dyDescent="0.35">
      <c r="A2" s="9"/>
      <c r="B2" s="9"/>
      <c r="C2" s="48" t="s">
        <v>332</v>
      </c>
      <c r="D2" s="9"/>
    </row>
    <row r="3" spans="1:5" ht="14.4" thickBot="1" x14ac:dyDescent="0.35">
      <c r="A3" s="1269" t="s">
        <v>799</v>
      </c>
      <c r="B3" s="1270"/>
      <c r="C3" s="597">
        <v>1908</v>
      </c>
    </row>
    <row r="4" spans="1:5" x14ac:dyDescent="0.3">
      <c r="A4" s="1266" t="s">
        <v>800</v>
      </c>
      <c r="B4" s="274" t="s">
        <v>801</v>
      </c>
      <c r="C4" s="313"/>
    </row>
    <row r="5" spans="1:5" x14ac:dyDescent="0.3">
      <c r="A5" s="1267"/>
      <c r="B5" s="275" t="s">
        <v>802</v>
      </c>
      <c r="C5" s="314"/>
    </row>
    <row r="6" spans="1:5" x14ac:dyDescent="0.3">
      <c r="A6" s="1267"/>
      <c r="B6" s="275" t="s">
        <v>803</v>
      </c>
      <c r="C6" s="314"/>
    </row>
    <row r="7" spans="1:5" ht="14.4" thickBot="1" x14ac:dyDescent="0.35">
      <c r="A7" s="1267"/>
      <c r="B7" s="275" t="s">
        <v>804</v>
      </c>
      <c r="C7" s="314"/>
    </row>
    <row r="8" spans="1:5" ht="14.4" thickBot="1" x14ac:dyDescent="0.35">
      <c r="A8" s="1268"/>
      <c r="B8" s="276" t="s">
        <v>805</v>
      </c>
      <c r="C8" s="315">
        <f>SUM(C4:C7)</f>
        <v>0</v>
      </c>
    </row>
    <row r="9" spans="1:5" x14ac:dyDescent="0.3">
      <c r="A9" s="1266" t="s">
        <v>806</v>
      </c>
      <c r="B9" s="274" t="s">
        <v>807</v>
      </c>
      <c r="C9" s="313"/>
    </row>
    <row r="10" spans="1:5" x14ac:dyDescent="0.3">
      <c r="A10" s="1267"/>
      <c r="B10" s="275" t="s">
        <v>808</v>
      </c>
      <c r="C10" s="314"/>
    </row>
    <row r="11" spans="1:5" x14ac:dyDescent="0.3">
      <c r="A11" s="1267"/>
      <c r="B11" s="275" t="s">
        <v>809</v>
      </c>
      <c r="C11" s="314"/>
    </row>
    <row r="12" spans="1:5" x14ac:dyDescent="0.3">
      <c r="A12" s="1267"/>
      <c r="B12" s="275" t="s">
        <v>810</v>
      </c>
      <c r="C12" s="314"/>
    </row>
    <row r="13" spans="1:5" ht="14.4" thickBot="1" x14ac:dyDescent="0.35">
      <c r="A13" s="1267"/>
      <c r="B13" s="708" t="s">
        <v>1241</v>
      </c>
      <c r="C13" s="711"/>
    </row>
    <row r="14" spans="1:5" ht="14.4" thickBot="1" x14ac:dyDescent="0.35">
      <c r="A14" s="1268"/>
      <c r="B14" s="276" t="s">
        <v>805</v>
      </c>
      <c r="C14" s="315">
        <f>SUM(C9:C13)</f>
        <v>0</v>
      </c>
    </row>
    <row r="15" spans="1:5" ht="14.4" thickBot="1" x14ac:dyDescent="0.35">
      <c r="A15" s="1271" t="s">
        <v>811</v>
      </c>
      <c r="B15" s="1272"/>
      <c r="C15" s="315">
        <f>C3+C8-C14</f>
        <v>1908</v>
      </c>
    </row>
    <row r="16" spans="1:5" x14ac:dyDescent="0.3">
      <c r="A16" s="9"/>
      <c r="B16" s="9"/>
      <c r="C16" s="46"/>
      <c r="D16" s="9"/>
      <c r="E16" s="9"/>
    </row>
    <row r="17" spans="1:5" x14ac:dyDescent="0.3">
      <c r="A17" s="9" t="s">
        <v>812</v>
      </c>
      <c r="B17" s="9"/>
      <c r="C17" s="46"/>
      <c r="D17" s="9"/>
      <c r="E17" s="9"/>
    </row>
    <row r="18" spans="1:5" x14ac:dyDescent="0.3">
      <c r="A18" s="13" t="s">
        <v>813</v>
      </c>
      <c r="B18" s="9"/>
      <c r="C18" s="46"/>
      <c r="D18" s="9"/>
      <c r="E18" s="9"/>
    </row>
    <row r="19" spans="1:5" x14ac:dyDescent="0.3">
      <c r="A19" s="9"/>
      <c r="B19" s="9"/>
      <c r="C19" s="46"/>
      <c r="D19" s="9"/>
      <c r="E19" s="9"/>
    </row>
    <row r="20" spans="1:5" x14ac:dyDescent="0.3">
      <c r="A20" s="9"/>
      <c r="B20" s="9"/>
      <c r="C20" s="46"/>
      <c r="D20" s="9"/>
      <c r="E20" s="9"/>
    </row>
  </sheetData>
  <customSheetViews>
    <customSheetView guid="{2AF6EA2A-E5C5-45EB-B6C4-875AD1E4E056}">
      <selection activeCell="A2" sqref="A2"/>
      <pageMargins left="0" right="0" top="0" bottom="0" header="0" footer="0"/>
      <printOptions horizontalCentered="1"/>
      <pageSetup paperSize="9" orientation="landscape" r:id="rId1"/>
      <headerFooter alignWithMargins="0"/>
    </customSheetView>
  </customSheetViews>
  <mergeCells count="4">
    <mergeCell ref="A4:A8"/>
    <mergeCell ref="A9:A14"/>
    <mergeCell ref="A3:B3"/>
    <mergeCell ref="A15:B1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workbookViewId="0">
      <selection activeCell="B22" sqref="B22"/>
    </sheetView>
  </sheetViews>
  <sheetFormatPr defaultColWidth="9.33203125" defaultRowHeight="13.8" x14ac:dyDescent="0.3"/>
  <cols>
    <col min="1" max="1" width="10.5546875" style="28" customWidth="1"/>
    <col min="2" max="2" width="43.5546875" style="28" customWidth="1"/>
    <col min="3" max="3" width="17" style="51" customWidth="1"/>
    <col min="4" max="16384" width="9.33203125" style="28"/>
  </cols>
  <sheetData>
    <row r="1" spans="1:6" ht="13.5" customHeight="1" x14ac:dyDescent="0.3">
      <c r="A1" s="40" t="s">
        <v>814</v>
      </c>
      <c r="B1" s="30"/>
      <c r="C1" s="28"/>
      <c r="D1" s="30"/>
      <c r="E1" s="30"/>
      <c r="F1" s="30"/>
    </row>
    <row r="2" spans="1:6" ht="13.5" customHeight="1" thickBot="1" x14ac:dyDescent="0.35">
      <c r="A2" s="30"/>
      <c r="B2" s="30"/>
      <c r="C2" s="50" t="s">
        <v>332</v>
      </c>
      <c r="D2" s="30"/>
      <c r="E2" s="30"/>
      <c r="F2" s="30"/>
    </row>
    <row r="3" spans="1:6" ht="16.5" customHeight="1" thickBot="1" x14ac:dyDescent="0.35">
      <c r="A3" s="1271" t="s">
        <v>815</v>
      </c>
      <c r="B3" s="1278"/>
      <c r="C3" s="340">
        <v>260389</v>
      </c>
    </row>
    <row r="4" spans="1:6" ht="12.75" customHeight="1" x14ac:dyDescent="0.3">
      <c r="A4" s="1273" t="s">
        <v>800</v>
      </c>
      <c r="B4" s="263" t="s">
        <v>816</v>
      </c>
      <c r="C4" s="316">
        <v>8030</v>
      </c>
    </row>
    <row r="5" spans="1:6" ht="12.75" customHeight="1" x14ac:dyDescent="0.3">
      <c r="A5" s="1274"/>
      <c r="B5" s="264" t="s">
        <v>817</v>
      </c>
      <c r="C5" s="337">
        <v>11037</v>
      </c>
    </row>
    <row r="6" spans="1:6" ht="12.75" customHeight="1" x14ac:dyDescent="0.3">
      <c r="A6" s="1274"/>
      <c r="B6" s="265" t="s">
        <v>818</v>
      </c>
      <c r="C6" s="337">
        <v>0</v>
      </c>
    </row>
    <row r="7" spans="1:6" ht="12.75" customHeight="1" x14ac:dyDescent="0.3">
      <c r="A7" s="1274"/>
      <c r="B7" s="264" t="s">
        <v>819</v>
      </c>
      <c r="C7" s="337">
        <v>56962</v>
      </c>
    </row>
    <row r="8" spans="1:6" ht="12.75" customHeight="1" x14ac:dyDescent="0.3">
      <c r="A8" s="1274"/>
      <c r="B8" s="264" t="s">
        <v>820</v>
      </c>
      <c r="C8" s="338">
        <v>0</v>
      </c>
    </row>
    <row r="9" spans="1:6" ht="12.75" customHeight="1" x14ac:dyDescent="0.3">
      <c r="A9" s="1274"/>
      <c r="B9" s="264" t="s">
        <v>1242</v>
      </c>
      <c r="C9" s="337">
        <v>0</v>
      </c>
    </row>
    <row r="10" spans="1:6" ht="12.75" customHeight="1" x14ac:dyDescent="0.3">
      <c r="A10" s="1274"/>
      <c r="B10" s="266" t="s">
        <v>821</v>
      </c>
      <c r="C10" s="339">
        <f>SUM(C11:C13)</f>
        <v>3500</v>
      </c>
    </row>
    <row r="11" spans="1:6" ht="12.75" customHeight="1" x14ac:dyDescent="0.3">
      <c r="A11" s="1274"/>
      <c r="B11" s="264" t="s">
        <v>822</v>
      </c>
      <c r="C11" s="337">
        <v>0</v>
      </c>
    </row>
    <row r="12" spans="1:6" ht="12.75" customHeight="1" x14ac:dyDescent="0.3">
      <c r="A12" s="1274"/>
      <c r="B12" s="267" t="s">
        <v>823</v>
      </c>
      <c r="C12" s="337">
        <v>3500</v>
      </c>
    </row>
    <row r="13" spans="1:6" ht="12.75" customHeight="1" thickBot="1" x14ac:dyDescent="0.35">
      <c r="A13" s="1274"/>
      <c r="B13" s="264" t="s">
        <v>824</v>
      </c>
      <c r="C13" s="723">
        <v>0</v>
      </c>
    </row>
    <row r="14" spans="1:6" s="29" customFormat="1" ht="15.75" customHeight="1" thickBot="1" x14ac:dyDescent="0.35">
      <c r="A14" s="1275"/>
      <c r="B14" s="268" t="s">
        <v>573</v>
      </c>
      <c r="C14" s="340">
        <f>C4+C5+C6+C7+C8+C9+C10</f>
        <v>79529</v>
      </c>
    </row>
    <row r="15" spans="1:6" ht="12.75" customHeight="1" x14ac:dyDescent="0.3">
      <c r="A15" s="1276" t="s">
        <v>806</v>
      </c>
      <c r="B15" s="269" t="s">
        <v>825</v>
      </c>
      <c r="C15" s="341">
        <f>SUM(C16:C19)</f>
        <v>74796</v>
      </c>
    </row>
    <row r="16" spans="1:6" ht="12.75" customHeight="1" x14ac:dyDescent="0.3">
      <c r="A16" s="1276"/>
      <c r="B16" s="270" t="s">
        <v>826</v>
      </c>
      <c r="C16" s="342">
        <v>52912</v>
      </c>
    </row>
    <row r="17" spans="1:5" ht="12.75" customHeight="1" x14ac:dyDescent="0.3">
      <c r="A17" s="1276"/>
      <c r="B17" s="271" t="s">
        <v>827</v>
      </c>
      <c r="C17" s="343">
        <v>12291</v>
      </c>
    </row>
    <row r="18" spans="1:5" ht="12.75" customHeight="1" x14ac:dyDescent="0.3">
      <c r="A18" s="1276"/>
      <c r="B18" s="271" t="s">
        <v>828</v>
      </c>
      <c r="C18" s="343">
        <v>8815</v>
      </c>
    </row>
    <row r="19" spans="1:5" ht="12.75" customHeight="1" x14ac:dyDescent="0.3">
      <c r="A19" s="1276"/>
      <c r="B19" s="271" t="s">
        <v>1244</v>
      </c>
      <c r="C19" s="343">
        <v>778</v>
      </c>
    </row>
    <row r="20" spans="1:5" ht="12.75" customHeight="1" x14ac:dyDescent="0.3">
      <c r="A20" s="1276"/>
      <c r="B20" s="272" t="s">
        <v>1243</v>
      </c>
      <c r="C20" s="344">
        <v>0</v>
      </c>
    </row>
    <row r="21" spans="1:5" ht="12.75" customHeight="1" x14ac:dyDescent="0.3">
      <c r="A21" s="1276"/>
      <c r="B21" s="273" t="s">
        <v>829</v>
      </c>
      <c r="C21" s="724">
        <f>SUM(C22:C24)</f>
        <v>0</v>
      </c>
    </row>
    <row r="22" spans="1:5" ht="12.75" customHeight="1" x14ac:dyDescent="0.3">
      <c r="A22" s="1276"/>
      <c r="B22" s="264" t="s">
        <v>830</v>
      </c>
      <c r="C22" s="337">
        <v>0</v>
      </c>
    </row>
    <row r="23" spans="1:5" ht="12.75" customHeight="1" x14ac:dyDescent="0.3">
      <c r="A23" s="1276"/>
      <c r="B23" s="264" t="s">
        <v>831</v>
      </c>
      <c r="C23" s="337">
        <v>0</v>
      </c>
    </row>
    <row r="24" spans="1:5" ht="12.75" customHeight="1" thickBot="1" x14ac:dyDescent="0.35">
      <c r="A24" s="1276"/>
      <c r="B24" s="264" t="s">
        <v>832</v>
      </c>
      <c r="C24" s="337">
        <v>0</v>
      </c>
    </row>
    <row r="25" spans="1:5" ht="14.4" thickBot="1" x14ac:dyDescent="0.35">
      <c r="A25" s="1277"/>
      <c r="B25" s="268" t="s">
        <v>805</v>
      </c>
      <c r="C25" s="340">
        <f>C15+C20+C21</f>
        <v>74796</v>
      </c>
    </row>
    <row r="26" spans="1:5" ht="14.4" thickBot="1" x14ac:dyDescent="0.35">
      <c r="A26" s="1271" t="s">
        <v>811</v>
      </c>
      <c r="B26" s="1278"/>
      <c r="C26" s="340">
        <f>C3+C14-C25</f>
        <v>265122</v>
      </c>
    </row>
    <row r="27" spans="1:5" ht="12.75" customHeight="1" x14ac:dyDescent="0.3">
      <c r="B27" s="30"/>
      <c r="C27" s="49"/>
      <c r="D27" s="30"/>
      <c r="E27" s="30"/>
    </row>
    <row r="28" spans="1:5" x14ac:dyDescent="0.3">
      <c r="A28" s="9" t="s">
        <v>812</v>
      </c>
      <c r="B28" s="30"/>
      <c r="C28" s="49"/>
      <c r="D28" s="30"/>
      <c r="E28" s="30"/>
    </row>
    <row r="29" spans="1:5" x14ac:dyDescent="0.3">
      <c r="A29" s="13" t="s">
        <v>833</v>
      </c>
    </row>
  </sheetData>
  <sheetProtection insertRows="0" deleteRows="0"/>
  <customSheetViews>
    <customSheetView guid="{2AF6EA2A-E5C5-45EB-B6C4-875AD1E4E056}" fitToPage="1">
      <selection activeCell="A2" sqref="A2"/>
      <pageMargins left="0" right="0" top="0" bottom="0" header="0" footer="0"/>
      <printOptions horizontalCentered="1"/>
      <pageSetup paperSize="9" orientation="landscape" horizontalDpi="300" verticalDpi="300" r:id="rId1"/>
      <headerFooter alignWithMargins="0"/>
    </customSheetView>
  </customSheetViews>
  <mergeCells count="4">
    <mergeCell ref="A4:A14"/>
    <mergeCell ref="A15:A25"/>
    <mergeCell ref="A3:B3"/>
    <mergeCell ref="A26:B26"/>
  </mergeCells>
  <printOptions horizontalCentered="1"/>
  <pageMargins left="0.24" right="0.24" top="0.71" bottom="0.72" header="0.51181102362204722" footer="0.51181102362204722"/>
  <pageSetup paperSize="9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E1"/>
    </sheetView>
  </sheetViews>
  <sheetFormatPr defaultColWidth="9.33203125" defaultRowHeight="13.8" x14ac:dyDescent="0.3"/>
  <cols>
    <col min="1" max="1" width="60.44140625" style="445" customWidth="1"/>
    <col min="2" max="2" width="16.33203125" style="485" customWidth="1"/>
    <col min="3" max="3" width="9.33203125" style="485"/>
    <col min="4" max="4" width="12.5546875" style="447" customWidth="1"/>
    <col min="5" max="5" width="15.33203125" style="447" customWidth="1"/>
    <col min="6" max="16384" width="9.33203125" style="441"/>
  </cols>
  <sheetData>
    <row r="1" spans="1:5" ht="15.6" x14ac:dyDescent="0.3">
      <c r="A1" s="958" t="s">
        <v>280</v>
      </c>
      <c r="B1" s="958"/>
      <c r="C1" s="958"/>
      <c r="D1" s="958"/>
      <c r="E1" s="958"/>
    </row>
    <row r="2" spans="1:5" ht="12.75" customHeight="1" thickBot="1" x14ac:dyDescent="0.35">
      <c r="A2" s="959"/>
      <c r="B2" s="959"/>
      <c r="C2" s="959"/>
      <c r="D2" s="959"/>
      <c r="E2" s="959"/>
    </row>
    <row r="3" spans="1:5" ht="28.2" customHeight="1" thickBot="1" x14ac:dyDescent="0.35">
      <c r="A3" s="943" t="s">
        <v>1154</v>
      </c>
      <c r="B3" s="944"/>
      <c r="C3" s="944"/>
      <c r="D3" s="944"/>
      <c r="E3" s="945"/>
    </row>
    <row r="4" spans="1:5" ht="15" customHeight="1" thickBot="1" x14ac:dyDescent="0.35">
      <c r="A4" s="946" t="s">
        <v>282</v>
      </c>
      <c r="B4" s="947"/>
      <c r="C4" s="947"/>
      <c r="D4" s="947"/>
      <c r="E4" s="948"/>
    </row>
    <row r="5" spans="1:5" s="479" customFormat="1" ht="44.25" customHeight="1" thickBot="1" x14ac:dyDescent="0.35">
      <c r="A5" s="486" t="s">
        <v>283</v>
      </c>
      <c r="B5" s="487" t="s">
        <v>1040</v>
      </c>
      <c r="C5" s="488" t="s">
        <v>1155</v>
      </c>
      <c r="D5" s="459" t="s">
        <v>1156</v>
      </c>
      <c r="E5" s="460" t="s">
        <v>1157</v>
      </c>
    </row>
    <row r="6" spans="1:5" s="479" customFormat="1" ht="12.75" customHeight="1" x14ac:dyDescent="0.3">
      <c r="A6" s="489" t="s">
        <v>284</v>
      </c>
      <c r="B6" s="960"/>
      <c r="C6" s="961"/>
      <c r="D6" s="462" t="s">
        <v>4</v>
      </c>
      <c r="E6" s="463" t="s">
        <v>285</v>
      </c>
    </row>
    <row r="7" spans="1:5" x14ac:dyDescent="0.3">
      <c r="A7" s="474" t="s">
        <v>286</v>
      </c>
      <c r="B7" s="638" t="s">
        <v>287</v>
      </c>
      <c r="C7" s="490" t="s">
        <v>7</v>
      </c>
      <c r="D7" s="504">
        <f>SUM(D8:D13)</f>
        <v>276364</v>
      </c>
      <c r="E7" s="510">
        <f>SUM(E8:E13)</f>
        <v>26161</v>
      </c>
    </row>
    <row r="8" spans="1:5" x14ac:dyDescent="0.3">
      <c r="A8" s="455" t="s">
        <v>1158</v>
      </c>
      <c r="B8" s="491" t="s">
        <v>288</v>
      </c>
      <c r="C8" s="492" t="s">
        <v>10</v>
      </c>
      <c r="D8" s="604">
        <v>114236</v>
      </c>
      <c r="E8" s="605">
        <v>14955</v>
      </c>
    </row>
    <row r="9" spans="1:5" x14ac:dyDescent="0.3">
      <c r="A9" s="455" t="s">
        <v>1159</v>
      </c>
      <c r="B9" s="491">
        <v>504</v>
      </c>
      <c r="C9" s="492" t="s">
        <v>12</v>
      </c>
      <c r="D9" s="604">
        <v>702</v>
      </c>
      <c r="E9" s="605">
        <v>1378</v>
      </c>
    </row>
    <row r="10" spans="1:5" x14ac:dyDescent="0.3">
      <c r="A10" s="455" t="s">
        <v>1160</v>
      </c>
      <c r="B10" s="491">
        <v>511</v>
      </c>
      <c r="C10" s="492" t="s">
        <v>14</v>
      </c>
      <c r="D10" s="604">
        <v>24955</v>
      </c>
      <c r="E10" s="605">
        <v>1251</v>
      </c>
    </row>
    <row r="11" spans="1:5" x14ac:dyDescent="0.3">
      <c r="A11" s="455" t="s">
        <v>1161</v>
      </c>
      <c r="B11" s="491">
        <v>512</v>
      </c>
      <c r="C11" s="492" t="s">
        <v>16</v>
      </c>
      <c r="D11" s="604">
        <v>22842</v>
      </c>
      <c r="E11" s="605">
        <v>398</v>
      </c>
    </row>
    <row r="12" spans="1:5" x14ac:dyDescent="0.3">
      <c r="A12" s="455" t="s">
        <v>1162</v>
      </c>
      <c r="B12" s="491">
        <v>513</v>
      </c>
      <c r="C12" s="492" t="s">
        <v>18</v>
      </c>
      <c r="D12" s="604">
        <v>3348</v>
      </c>
      <c r="E12" s="605">
        <v>1308</v>
      </c>
    </row>
    <row r="13" spans="1:5" x14ac:dyDescent="0.3">
      <c r="A13" s="455" t="s">
        <v>1163</v>
      </c>
      <c r="B13" s="491">
        <v>518</v>
      </c>
      <c r="C13" s="492" t="s">
        <v>20</v>
      </c>
      <c r="D13" s="604">
        <v>110281</v>
      </c>
      <c r="E13" s="605">
        <v>6871</v>
      </c>
    </row>
    <row r="14" spans="1:5" x14ac:dyDescent="0.3">
      <c r="A14" s="455" t="s">
        <v>289</v>
      </c>
      <c r="B14" s="638" t="s">
        <v>290</v>
      </c>
      <c r="C14" s="492" t="s">
        <v>22</v>
      </c>
      <c r="D14" s="504">
        <f>SUM(D15:D17)</f>
        <v>-1</v>
      </c>
      <c r="E14" s="505">
        <f>SUM(E15:E17)</f>
        <v>-11</v>
      </c>
    </row>
    <row r="15" spans="1:5" x14ac:dyDescent="0.3">
      <c r="A15" s="455" t="s">
        <v>1164</v>
      </c>
      <c r="B15" s="491">
        <v>56</v>
      </c>
      <c r="C15" s="492" t="s">
        <v>24</v>
      </c>
      <c r="D15" s="604">
        <v>0</v>
      </c>
      <c r="E15" s="605">
        <v>0</v>
      </c>
    </row>
    <row r="16" spans="1:5" x14ac:dyDescent="0.3">
      <c r="A16" s="455" t="s">
        <v>1165</v>
      </c>
      <c r="B16" s="491">
        <v>571.572</v>
      </c>
      <c r="C16" s="492" t="s">
        <v>27</v>
      </c>
      <c r="D16" s="604">
        <v>-1</v>
      </c>
      <c r="E16" s="605">
        <v>-11</v>
      </c>
    </row>
    <row r="17" spans="1:5" x14ac:dyDescent="0.3">
      <c r="A17" s="455" t="s">
        <v>1166</v>
      </c>
      <c r="B17" s="491">
        <v>573.57399999999996</v>
      </c>
      <c r="C17" s="492" t="s">
        <v>29</v>
      </c>
      <c r="D17" s="604">
        <v>0</v>
      </c>
      <c r="E17" s="605">
        <v>0</v>
      </c>
    </row>
    <row r="18" spans="1:5" x14ac:dyDescent="0.3">
      <c r="A18" s="455" t="s">
        <v>291</v>
      </c>
      <c r="B18" s="491" t="s">
        <v>292</v>
      </c>
      <c r="C18" s="492" t="s">
        <v>31</v>
      </c>
      <c r="D18" s="508">
        <f>SUM(D19:D23)</f>
        <v>798371</v>
      </c>
      <c r="E18" s="505">
        <f>SUM(E19:E23)</f>
        <v>21932</v>
      </c>
    </row>
    <row r="19" spans="1:5" x14ac:dyDescent="0.3">
      <c r="A19" s="455" t="s">
        <v>1167</v>
      </c>
      <c r="B19" s="491">
        <v>521</v>
      </c>
      <c r="C19" s="492" t="s">
        <v>33</v>
      </c>
      <c r="D19" s="604">
        <v>596949</v>
      </c>
      <c r="E19" s="605">
        <v>16798</v>
      </c>
    </row>
    <row r="20" spans="1:5" x14ac:dyDescent="0.3">
      <c r="A20" s="455" t="s">
        <v>1168</v>
      </c>
      <c r="B20" s="491">
        <v>524</v>
      </c>
      <c r="C20" s="492" t="s">
        <v>35</v>
      </c>
      <c r="D20" s="604">
        <v>194556</v>
      </c>
      <c r="E20" s="605">
        <v>5081</v>
      </c>
    </row>
    <row r="21" spans="1:5" x14ac:dyDescent="0.3">
      <c r="A21" s="455" t="s">
        <v>1170</v>
      </c>
      <c r="B21" s="491">
        <v>525</v>
      </c>
      <c r="C21" s="492" t="s">
        <v>37</v>
      </c>
      <c r="D21" s="604">
        <v>2960</v>
      </c>
      <c r="E21" s="605">
        <v>0</v>
      </c>
    </row>
    <row r="22" spans="1:5" x14ac:dyDescent="0.3">
      <c r="A22" s="455" t="s">
        <v>1169</v>
      </c>
      <c r="B22" s="491">
        <v>527</v>
      </c>
      <c r="C22" s="492" t="s">
        <v>39</v>
      </c>
      <c r="D22" s="604">
        <v>802</v>
      </c>
      <c r="E22" s="605">
        <v>1</v>
      </c>
    </row>
    <row r="23" spans="1:5" x14ac:dyDescent="0.3">
      <c r="A23" s="455" t="s">
        <v>1171</v>
      </c>
      <c r="B23" s="491">
        <v>528</v>
      </c>
      <c r="C23" s="492" t="s">
        <v>41</v>
      </c>
      <c r="D23" s="604">
        <v>3104</v>
      </c>
      <c r="E23" s="605">
        <v>52</v>
      </c>
    </row>
    <row r="24" spans="1:5" x14ac:dyDescent="0.3">
      <c r="A24" s="455" t="s">
        <v>293</v>
      </c>
      <c r="B24" s="491" t="s">
        <v>294</v>
      </c>
      <c r="C24" s="492" t="s">
        <v>43</v>
      </c>
      <c r="D24" s="508">
        <f>SUM(D25:D25)</f>
        <v>619</v>
      </c>
      <c r="E24" s="505">
        <f>SUM(E25:E25)</f>
        <v>230</v>
      </c>
    </row>
    <row r="25" spans="1:5" x14ac:dyDescent="0.3">
      <c r="A25" s="455" t="s">
        <v>1172</v>
      </c>
      <c r="B25" s="491">
        <v>53</v>
      </c>
      <c r="C25" s="492" t="s">
        <v>45</v>
      </c>
      <c r="D25" s="604">
        <v>619</v>
      </c>
      <c r="E25" s="605">
        <v>230</v>
      </c>
    </row>
    <row r="26" spans="1:5" x14ac:dyDescent="0.3">
      <c r="A26" s="455" t="s">
        <v>295</v>
      </c>
      <c r="B26" s="491" t="s">
        <v>296</v>
      </c>
      <c r="C26" s="492" t="s">
        <v>47</v>
      </c>
      <c r="D26" s="508">
        <f>SUM(D27:D33)</f>
        <v>272205</v>
      </c>
      <c r="E26" s="505">
        <f>SUM(E27:E33)</f>
        <v>764</v>
      </c>
    </row>
    <row r="27" spans="1:5" x14ac:dyDescent="0.3">
      <c r="A27" s="455" t="s">
        <v>1173</v>
      </c>
      <c r="B27" s="491">
        <v>541.54200000000003</v>
      </c>
      <c r="C27" s="492" t="s">
        <v>50</v>
      </c>
      <c r="D27" s="604">
        <v>4</v>
      </c>
      <c r="E27" s="605">
        <v>10</v>
      </c>
    </row>
    <row r="28" spans="1:5" x14ac:dyDescent="0.3">
      <c r="A28" s="455" t="s">
        <v>1174</v>
      </c>
      <c r="B28" s="491">
        <v>543</v>
      </c>
      <c r="C28" s="492" t="s">
        <v>52</v>
      </c>
      <c r="D28" s="604">
        <v>82</v>
      </c>
      <c r="E28" s="605">
        <v>291</v>
      </c>
    </row>
    <row r="29" spans="1:5" x14ac:dyDescent="0.3">
      <c r="A29" s="455" t="s">
        <v>1175</v>
      </c>
      <c r="B29" s="491">
        <v>544</v>
      </c>
      <c r="C29" s="492" t="s">
        <v>54</v>
      </c>
      <c r="D29" s="604">
        <v>0</v>
      </c>
      <c r="E29" s="605">
        <v>0</v>
      </c>
    </row>
    <row r="30" spans="1:5" x14ac:dyDescent="0.3">
      <c r="A30" s="455" t="s">
        <v>1176</v>
      </c>
      <c r="B30" s="491">
        <v>545</v>
      </c>
      <c r="C30" s="492" t="s">
        <v>56</v>
      </c>
      <c r="D30" s="604">
        <v>320</v>
      </c>
      <c r="E30" s="605">
        <v>64</v>
      </c>
    </row>
    <row r="31" spans="1:5" x14ac:dyDescent="0.3">
      <c r="A31" s="455" t="s">
        <v>1177</v>
      </c>
      <c r="B31" s="491">
        <v>546</v>
      </c>
      <c r="C31" s="492" t="s">
        <v>58</v>
      </c>
      <c r="D31" s="604">
        <v>448</v>
      </c>
      <c r="E31" s="605">
        <v>111</v>
      </c>
    </row>
    <row r="32" spans="1:5" x14ac:dyDescent="0.3">
      <c r="A32" s="455" t="s">
        <v>1178</v>
      </c>
      <c r="B32" s="491">
        <v>548</v>
      </c>
      <c r="C32" s="492" t="s">
        <v>60</v>
      </c>
      <c r="D32" s="604">
        <v>49</v>
      </c>
      <c r="E32" s="605">
        <v>0</v>
      </c>
    </row>
    <row r="33" spans="1:5" x14ac:dyDescent="0.3">
      <c r="A33" s="455" t="s">
        <v>1179</v>
      </c>
      <c r="B33" s="491">
        <v>549</v>
      </c>
      <c r="C33" s="492" t="s">
        <v>62</v>
      </c>
      <c r="D33" s="604">
        <v>271302</v>
      </c>
      <c r="E33" s="605">
        <v>288</v>
      </c>
    </row>
    <row r="34" spans="1:5" ht="12.75" customHeight="1" x14ac:dyDescent="0.3">
      <c r="A34" s="455" t="s">
        <v>297</v>
      </c>
      <c r="B34" s="491" t="s">
        <v>298</v>
      </c>
      <c r="C34" s="492" t="s">
        <v>65</v>
      </c>
      <c r="D34" s="508">
        <f>SUM(D35:D39)</f>
        <v>163736</v>
      </c>
      <c r="E34" s="505">
        <f>SUM(E35:E39)</f>
        <v>125</v>
      </c>
    </row>
    <row r="35" spans="1:5" x14ac:dyDescent="0.3">
      <c r="A35" s="455" t="s">
        <v>1180</v>
      </c>
      <c r="B35" s="491">
        <v>551</v>
      </c>
      <c r="C35" s="492" t="s">
        <v>67</v>
      </c>
      <c r="D35" s="604">
        <v>163736</v>
      </c>
      <c r="E35" s="605">
        <v>125</v>
      </c>
    </row>
    <row r="36" spans="1:5" ht="12.75" customHeight="1" x14ac:dyDescent="0.3">
      <c r="A36" s="455" t="s">
        <v>1181</v>
      </c>
      <c r="B36" s="491">
        <v>552</v>
      </c>
      <c r="C36" s="492" t="s">
        <v>69</v>
      </c>
      <c r="D36" s="604">
        <v>0</v>
      </c>
      <c r="E36" s="605">
        <v>0</v>
      </c>
    </row>
    <row r="37" spans="1:5" x14ac:dyDescent="0.3">
      <c r="A37" s="455" t="s">
        <v>1182</v>
      </c>
      <c r="B37" s="491">
        <v>553</v>
      </c>
      <c r="C37" s="492" t="s">
        <v>71</v>
      </c>
      <c r="D37" s="604">
        <v>0</v>
      </c>
      <c r="E37" s="605">
        <v>0</v>
      </c>
    </row>
    <row r="38" spans="1:5" x14ac:dyDescent="0.3">
      <c r="A38" s="455" t="s">
        <v>1183</v>
      </c>
      <c r="B38" s="491">
        <v>554</v>
      </c>
      <c r="C38" s="492" t="s">
        <v>73</v>
      </c>
      <c r="D38" s="604">
        <v>0</v>
      </c>
      <c r="E38" s="605">
        <v>0</v>
      </c>
    </row>
    <row r="39" spans="1:5" x14ac:dyDescent="0.3">
      <c r="A39" s="455" t="s">
        <v>1184</v>
      </c>
      <c r="B39" s="491" t="s">
        <v>299</v>
      </c>
      <c r="C39" s="492" t="s">
        <v>75</v>
      </c>
      <c r="D39" s="604">
        <v>0</v>
      </c>
      <c r="E39" s="605">
        <v>0</v>
      </c>
    </row>
    <row r="40" spans="1:5" x14ac:dyDescent="0.3">
      <c r="A40" s="455" t="s">
        <v>300</v>
      </c>
      <c r="B40" s="491" t="s">
        <v>301</v>
      </c>
      <c r="C40" s="492" t="s">
        <v>77</v>
      </c>
      <c r="D40" s="508">
        <f>SUM(D41:D41)</f>
        <v>1824</v>
      </c>
      <c r="E40" s="505">
        <f>SUM(E41:E41)</f>
        <v>3</v>
      </c>
    </row>
    <row r="41" spans="1:5" x14ac:dyDescent="0.3">
      <c r="A41" s="455" t="s">
        <v>1185</v>
      </c>
      <c r="B41" s="491">
        <v>581</v>
      </c>
      <c r="C41" s="492" t="s">
        <v>79</v>
      </c>
      <c r="D41" s="604">
        <v>1824</v>
      </c>
      <c r="E41" s="605">
        <v>3</v>
      </c>
    </row>
    <row r="42" spans="1:5" x14ac:dyDescent="0.3">
      <c r="A42" s="455" t="s">
        <v>302</v>
      </c>
      <c r="B42" s="491" t="s">
        <v>303</v>
      </c>
      <c r="C42" s="492" t="s">
        <v>81</v>
      </c>
      <c r="D42" s="508">
        <f>D43</f>
        <v>4163</v>
      </c>
      <c r="E42" s="505">
        <f>E43</f>
        <v>4157</v>
      </c>
    </row>
    <row r="43" spans="1:5" ht="14.25" customHeight="1" x14ac:dyDescent="0.3">
      <c r="A43" s="455" t="s">
        <v>1186</v>
      </c>
      <c r="B43" s="491">
        <v>59</v>
      </c>
      <c r="C43" s="492" t="s">
        <v>83</v>
      </c>
      <c r="D43" s="604">
        <v>4163</v>
      </c>
      <c r="E43" s="605">
        <v>4157</v>
      </c>
    </row>
    <row r="44" spans="1:5" ht="24.75" customHeight="1" thickBot="1" x14ac:dyDescent="0.35">
      <c r="A44" s="467" t="s">
        <v>304</v>
      </c>
      <c r="B44" s="493" t="s">
        <v>305</v>
      </c>
      <c r="C44" s="492" t="s">
        <v>85</v>
      </c>
      <c r="D44" s="506">
        <f>D7+D14+D18+D24+D26+D34+D40</f>
        <v>1513118</v>
      </c>
      <c r="E44" s="507">
        <f>E7+E14+E18+E24+E26+E34+E40</f>
        <v>49204</v>
      </c>
    </row>
    <row r="45" spans="1:5" ht="12.75" customHeight="1" thickBot="1" x14ac:dyDescent="0.35">
      <c r="A45" s="962" t="s">
        <v>306</v>
      </c>
      <c r="B45" s="963"/>
      <c r="C45" s="963"/>
      <c r="D45" s="963"/>
      <c r="E45" s="964"/>
    </row>
    <row r="46" spans="1:5" ht="12.75" customHeight="1" x14ac:dyDescent="0.3">
      <c r="A46" s="474" t="s">
        <v>307</v>
      </c>
      <c r="B46" s="494" t="s">
        <v>308</v>
      </c>
      <c r="C46" s="492" t="s">
        <v>90</v>
      </c>
      <c r="D46" s="508">
        <f>SUM(D47:D47)</f>
        <v>1106856</v>
      </c>
      <c r="E46" s="503">
        <f>SUM(E47:E47)</f>
        <v>0</v>
      </c>
    </row>
    <row r="47" spans="1:5" ht="12.75" customHeight="1" x14ac:dyDescent="0.3">
      <c r="A47" s="455" t="s">
        <v>1187</v>
      </c>
      <c r="B47" s="495">
        <v>691</v>
      </c>
      <c r="C47" s="492" t="s">
        <v>93</v>
      </c>
      <c r="D47" s="604">
        <v>1106856</v>
      </c>
      <c r="E47" s="605">
        <v>0</v>
      </c>
    </row>
    <row r="48" spans="1:5" ht="12.75" customHeight="1" x14ac:dyDescent="0.3">
      <c r="A48" s="455" t="s">
        <v>309</v>
      </c>
      <c r="B48" s="494" t="s">
        <v>310</v>
      </c>
      <c r="C48" s="492" t="s">
        <v>95</v>
      </c>
      <c r="D48" s="508">
        <f>SUM(D49:D51)</f>
        <v>2922</v>
      </c>
      <c r="E48" s="509">
        <f>SUM(E49:E51)</f>
        <v>111</v>
      </c>
    </row>
    <row r="49" spans="1:5" ht="12.75" customHeight="1" x14ac:dyDescent="0.3">
      <c r="A49" s="455" t="s">
        <v>1188</v>
      </c>
      <c r="B49" s="495">
        <v>681</v>
      </c>
      <c r="C49" s="492" t="s">
        <v>97</v>
      </c>
      <c r="D49" s="604">
        <v>0</v>
      </c>
      <c r="E49" s="605">
        <v>0</v>
      </c>
    </row>
    <row r="50" spans="1:5" ht="12.75" customHeight="1" x14ac:dyDescent="0.3">
      <c r="A50" s="455" t="s">
        <v>1189</v>
      </c>
      <c r="B50" s="495">
        <v>682</v>
      </c>
      <c r="C50" s="492" t="s">
        <v>99</v>
      </c>
      <c r="D50" s="604">
        <v>2922</v>
      </c>
      <c r="E50" s="605">
        <v>111</v>
      </c>
    </row>
    <row r="51" spans="1:5" ht="12.75" customHeight="1" x14ac:dyDescent="0.3">
      <c r="A51" s="455" t="s">
        <v>1190</v>
      </c>
      <c r="B51" s="495">
        <v>684</v>
      </c>
      <c r="C51" s="492" t="s">
        <v>101</v>
      </c>
      <c r="D51" s="604">
        <v>0</v>
      </c>
      <c r="E51" s="605">
        <v>0</v>
      </c>
    </row>
    <row r="52" spans="1:5" x14ac:dyDescent="0.3">
      <c r="A52" s="455" t="s">
        <v>311</v>
      </c>
      <c r="B52" s="496" t="s">
        <v>312</v>
      </c>
      <c r="C52" s="492" t="s">
        <v>103</v>
      </c>
      <c r="D52" s="604">
        <v>78994</v>
      </c>
      <c r="E52" s="605">
        <v>79894</v>
      </c>
    </row>
    <row r="53" spans="1:5" x14ac:dyDescent="0.3">
      <c r="A53" s="455" t="s">
        <v>313</v>
      </c>
      <c r="B53" s="494" t="s">
        <v>314</v>
      </c>
      <c r="C53" s="492" t="s">
        <v>105</v>
      </c>
      <c r="D53" s="508">
        <f>SUM(D54:D59)</f>
        <v>333830</v>
      </c>
      <c r="E53" s="509">
        <f>SUM(E54:E59)</f>
        <v>3471</v>
      </c>
    </row>
    <row r="54" spans="1:5" x14ac:dyDescent="0.3">
      <c r="A54" s="455" t="s">
        <v>1191</v>
      </c>
      <c r="B54" s="496">
        <v>641.64200000000005</v>
      </c>
      <c r="C54" s="492" t="s">
        <v>107</v>
      </c>
      <c r="D54" s="604">
        <v>10</v>
      </c>
      <c r="E54" s="605">
        <v>59</v>
      </c>
    </row>
    <row r="55" spans="1:5" x14ac:dyDescent="0.3">
      <c r="A55" s="455" t="s">
        <v>1192</v>
      </c>
      <c r="B55" s="497">
        <v>643</v>
      </c>
      <c r="C55" s="492" t="s">
        <v>109</v>
      </c>
      <c r="D55" s="604">
        <v>0</v>
      </c>
      <c r="E55" s="605">
        <v>0</v>
      </c>
    </row>
    <row r="56" spans="1:5" x14ac:dyDescent="0.3">
      <c r="A56" s="455" t="s">
        <v>1193</v>
      </c>
      <c r="B56" s="495">
        <v>644</v>
      </c>
      <c r="C56" s="492" t="s">
        <v>111</v>
      </c>
      <c r="D56" s="483">
        <v>60867</v>
      </c>
      <c r="E56" s="482">
        <v>0</v>
      </c>
    </row>
    <row r="57" spans="1:5" x14ac:dyDescent="0.3">
      <c r="A57" s="455" t="s">
        <v>1194</v>
      </c>
      <c r="B57" s="495">
        <v>645</v>
      </c>
      <c r="C57" s="492" t="s">
        <v>114</v>
      </c>
      <c r="D57" s="480">
        <v>741</v>
      </c>
      <c r="E57" s="481">
        <v>29</v>
      </c>
    </row>
    <row r="58" spans="1:5" x14ac:dyDescent="0.3">
      <c r="A58" s="455" t="s">
        <v>1195</v>
      </c>
      <c r="B58" s="495">
        <v>648</v>
      </c>
      <c r="C58" s="492" t="s">
        <v>116</v>
      </c>
      <c r="D58" s="480">
        <v>76691</v>
      </c>
      <c r="E58" s="481">
        <v>3258</v>
      </c>
    </row>
    <row r="59" spans="1:5" x14ac:dyDescent="0.3">
      <c r="A59" s="455" t="s">
        <v>1196</v>
      </c>
      <c r="B59" s="495">
        <v>649</v>
      </c>
      <c r="C59" s="492" t="s">
        <v>118</v>
      </c>
      <c r="D59" s="480">
        <v>195521</v>
      </c>
      <c r="E59" s="481">
        <v>125</v>
      </c>
    </row>
    <row r="60" spans="1:5" x14ac:dyDescent="0.3">
      <c r="A60" s="455" t="s">
        <v>315</v>
      </c>
      <c r="B60" s="494" t="s">
        <v>316</v>
      </c>
      <c r="C60" s="492" t="s">
        <v>120</v>
      </c>
      <c r="D60" s="508">
        <f>SUM(D61:D65)</f>
        <v>68</v>
      </c>
      <c r="E60" s="509">
        <f>SUM(E61:E65)</f>
        <v>60</v>
      </c>
    </row>
    <row r="61" spans="1:5" x14ac:dyDescent="0.3">
      <c r="A61" s="455" t="s">
        <v>1197</v>
      </c>
      <c r="B61" s="495">
        <v>652</v>
      </c>
      <c r="C61" s="492" t="s">
        <v>121</v>
      </c>
      <c r="D61" s="604">
        <v>19</v>
      </c>
      <c r="E61" s="605">
        <v>50</v>
      </c>
    </row>
    <row r="62" spans="1:5" x14ac:dyDescent="0.3">
      <c r="A62" s="455" t="s">
        <v>1198</v>
      </c>
      <c r="B62" s="495">
        <v>653</v>
      </c>
      <c r="C62" s="492" t="s">
        <v>123</v>
      </c>
      <c r="D62" s="604">
        <v>0</v>
      </c>
      <c r="E62" s="605">
        <v>0</v>
      </c>
    </row>
    <row r="63" spans="1:5" x14ac:dyDescent="0.3">
      <c r="A63" s="455" t="s">
        <v>1199</v>
      </c>
      <c r="B63" s="495">
        <v>654</v>
      </c>
      <c r="C63" s="492" t="s">
        <v>125</v>
      </c>
      <c r="D63" s="604">
        <v>49</v>
      </c>
      <c r="E63" s="605">
        <v>10</v>
      </c>
    </row>
    <row r="64" spans="1:5" x14ac:dyDescent="0.3">
      <c r="A64" s="455" t="s">
        <v>1200</v>
      </c>
      <c r="B64" s="495">
        <v>655</v>
      </c>
      <c r="C64" s="492" t="s">
        <v>127</v>
      </c>
      <c r="D64" s="604">
        <v>0</v>
      </c>
      <c r="E64" s="605">
        <v>0</v>
      </c>
    </row>
    <row r="65" spans="1:5" x14ac:dyDescent="0.3">
      <c r="A65" s="455" t="s">
        <v>1201</v>
      </c>
      <c r="B65" s="495">
        <v>657</v>
      </c>
      <c r="C65" s="492" t="s">
        <v>129</v>
      </c>
      <c r="D65" s="604">
        <v>0</v>
      </c>
      <c r="E65" s="605">
        <v>0</v>
      </c>
    </row>
    <row r="66" spans="1:5" ht="14.4" thickBot="1" x14ac:dyDescent="0.35">
      <c r="A66" s="467" t="s">
        <v>317</v>
      </c>
      <c r="B66" s="493" t="s">
        <v>318</v>
      </c>
      <c r="C66" s="498" t="s">
        <v>131</v>
      </c>
      <c r="D66" s="506">
        <f>D46+D48+D52+D53+D60</f>
        <v>1522670</v>
      </c>
      <c r="E66" s="507">
        <f>E46+E48+E52+E53+E60</f>
        <v>83536</v>
      </c>
    </row>
    <row r="67" spans="1:5" x14ac:dyDescent="0.3">
      <c r="A67" s="461" t="s">
        <v>319</v>
      </c>
      <c r="B67" s="494" t="s">
        <v>320</v>
      </c>
      <c r="C67" s="490" t="s">
        <v>133</v>
      </c>
      <c r="D67" s="502">
        <f>D66-D44</f>
        <v>9552</v>
      </c>
      <c r="E67" s="503">
        <f>E66-E44</f>
        <v>34332</v>
      </c>
    </row>
    <row r="68" spans="1:5" x14ac:dyDescent="0.3">
      <c r="A68" s="499" t="s">
        <v>321</v>
      </c>
      <c r="B68" s="494" t="s">
        <v>322</v>
      </c>
      <c r="C68" s="492" t="s">
        <v>135</v>
      </c>
      <c r="D68" s="504">
        <f>D67-D42</f>
        <v>5389</v>
      </c>
      <c r="E68" s="505">
        <f>E67-E42</f>
        <v>30175</v>
      </c>
    </row>
    <row r="69" spans="1:5" x14ac:dyDescent="0.3">
      <c r="A69" s="461"/>
      <c r="B69" s="639"/>
      <c r="C69" s="492"/>
      <c r="D69" s="952" t="s">
        <v>323</v>
      </c>
      <c r="E69" s="953"/>
    </row>
    <row r="70" spans="1:5" x14ac:dyDescent="0.3">
      <c r="A70" s="461" t="s">
        <v>324</v>
      </c>
      <c r="B70" s="500" t="s">
        <v>325</v>
      </c>
      <c r="C70" s="492" t="s">
        <v>137</v>
      </c>
      <c r="D70" s="954">
        <f>+D67+E67</f>
        <v>43884</v>
      </c>
      <c r="E70" s="955"/>
    </row>
    <row r="71" spans="1:5" ht="14.4" thickBot="1" x14ac:dyDescent="0.35">
      <c r="A71" s="501" t="s">
        <v>326</v>
      </c>
      <c r="B71" s="477" t="s">
        <v>327</v>
      </c>
      <c r="C71" s="498" t="s">
        <v>139</v>
      </c>
      <c r="D71" s="956">
        <f>D68+E68</f>
        <v>35564</v>
      </c>
      <c r="E71" s="957"/>
    </row>
    <row r="72" spans="1:5" ht="12.75" customHeight="1" x14ac:dyDescent="0.3">
      <c r="A72" s="484"/>
      <c r="B72" s="448"/>
      <c r="C72" s="448"/>
    </row>
    <row r="73" spans="1:5" ht="12.75" customHeight="1" x14ac:dyDescent="0.3">
      <c r="B73" s="448"/>
      <c r="C73" s="448"/>
    </row>
    <row r="74" spans="1:5" ht="12.75" customHeight="1" x14ac:dyDescent="0.3">
      <c r="A74" s="441"/>
      <c r="B74" s="448"/>
      <c r="C74" s="448"/>
    </row>
    <row r="75" spans="1:5" x14ac:dyDescent="0.3">
      <c r="A75" s="441"/>
      <c r="B75" s="449"/>
      <c r="C75" s="449"/>
    </row>
    <row r="76" spans="1:5" x14ac:dyDescent="0.3">
      <c r="A76" s="441"/>
      <c r="B76" s="449"/>
      <c r="C76" s="449"/>
    </row>
    <row r="77" spans="1:5" x14ac:dyDescent="0.3">
      <c r="A77" s="441"/>
    </row>
    <row r="79" spans="1:5" x14ac:dyDescent="0.3">
      <c r="A79" s="21"/>
    </row>
    <row r="80" spans="1:5" ht="15" customHeight="1" x14ac:dyDescent="0.3">
      <c r="A80" s="951"/>
      <c r="B80" s="951"/>
      <c r="C80" s="951"/>
      <c r="D80" s="951"/>
      <c r="E80" s="951"/>
    </row>
  </sheetData>
  <mergeCells count="10">
    <mergeCell ref="A80:E80"/>
    <mergeCell ref="D69:E69"/>
    <mergeCell ref="D70:E70"/>
    <mergeCell ref="D71:E71"/>
    <mergeCell ref="A1:E1"/>
    <mergeCell ref="A2:E2"/>
    <mergeCell ref="A3:E3"/>
    <mergeCell ref="A4:E4"/>
    <mergeCell ref="B6:C6"/>
    <mergeCell ref="A45:E45"/>
  </mergeCells>
  <pageMargins left="0.70866141732283472" right="0" top="0.39370078740157483" bottom="0.39370078740157483" header="0.51181102362204722" footer="0.51181102362204722"/>
  <pageSetup paperSize="9" scale="80" orientation="portrait" r:id="rId1"/>
  <headerFooter alignWithMargins="0"/>
  <rowBreaks count="1" manualBreakCount="1">
    <brk id="4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7" sqref="B7"/>
    </sheetView>
  </sheetViews>
  <sheetFormatPr defaultColWidth="9.33203125" defaultRowHeight="13.8" x14ac:dyDescent="0.3"/>
  <cols>
    <col min="1" max="1" width="13.33203125" style="12" customWidth="1"/>
    <col min="2" max="2" width="54.6640625" style="12" customWidth="1"/>
    <col min="3" max="3" width="14.33203125" style="47" customWidth="1"/>
    <col min="4" max="4" width="56.44140625" style="12" customWidth="1"/>
    <col min="5" max="5" width="9.33203125" style="12"/>
    <col min="6" max="6" width="17.5546875" style="12" customWidth="1"/>
    <col min="7" max="16384" width="9.33203125" style="12"/>
  </cols>
  <sheetData>
    <row r="1" spans="1:8" ht="15.6" x14ac:dyDescent="0.3">
      <c r="A1" s="8" t="s">
        <v>834</v>
      </c>
      <c r="B1" s="9"/>
      <c r="C1" s="12"/>
      <c r="D1" s="9"/>
    </row>
    <row r="2" spans="1:8" ht="14.4" thickBot="1" x14ac:dyDescent="0.35">
      <c r="A2" s="9"/>
      <c r="B2" s="9"/>
      <c r="C2" s="59" t="s">
        <v>332</v>
      </c>
      <c r="D2" s="9"/>
    </row>
    <row r="3" spans="1:8" ht="14.4" thickBot="1" x14ac:dyDescent="0.35">
      <c r="A3" s="1271" t="s">
        <v>815</v>
      </c>
      <c r="B3" s="1272"/>
      <c r="C3" s="597">
        <v>18345</v>
      </c>
    </row>
    <row r="4" spans="1:8" ht="12.75" customHeight="1" x14ac:dyDescent="0.3">
      <c r="A4" s="1279" t="s">
        <v>800</v>
      </c>
      <c r="B4" s="725" t="s">
        <v>1245</v>
      </c>
      <c r="C4" s="111">
        <v>10841</v>
      </c>
      <c r="E4" s="124"/>
      <c r="F4" s="125"/>
      <c r="G4" s="124"/>
    </row>
    <row r="5" spans="1:8" ht="12.75" customHeight="1" x14ac:dyDescent="0.3">
      <c r="A5" s="1280"/>
      <c r="B5" s="259" t="s">
        <v>835</v>
      </c>
      <c r="C5" s="333">
        <v>0</v>
      </c>
      <c r="D5" s="124"/>
      <c r="E5" s="124"/>
      <c r="F5" s="125"/>
      <c r="G5" s="124"/>
    </row>
    <row r="6" spans="1:8" ht="12.75" customHeight="1" thickBot="1" x14ac:dyDescent="0.35">
      <c r="A6" s="1281"/>
      <c r="B6" s="725" t="s">
        <v>1246</v>
      </c>
      <c r="C6" s="334">
        <v>0</v>
      </c>
      <c r="D6" s="124"/>
      <c r="E6" s="124"/>
      <c r="F6" s="125"/>
      <c r="G6" s="124"/>
    </row>
    <row r="7" spans="1:8" ht="16.5" customHeight="1" thickBot="1" x14ac:dyDescent="0.35">
      <c r="A7" s="1282"/>
      <c r="B7" s="260" t="s">
        <v>805</v>
      </c>
      <c r="C7" s="335">
        <f>SUM(C4:C6)</f>
        <v>10841</v>
      </c>
      <c r="D7" s="124"/>
      <c r="E7" s="124"/>
      <c r="F7" s="125"/>
      <c r="G7" s="124"/>
    </row>
    <row r="8" spans="1:8" ht="16.5" customHeight="1" thickBot="1" x14ac:dyDescent="0.35">
      <c r="A8" s="261" t="s">
        <v>806</v>
      </c>
      <c r="B8" s="262" t="s">
        <v>805</v>
      </c>
      <c r="C8" s="336">
        <v>11769</v>
      </c>
      <c r="D8" s="124"/>
      <c r="E8" s="124"/>
      <c r="F8" s="125"/>
      <c r="G8" s="124"/>
    </row>
    <row r="9" spans="1:8" ht="16.5" customHeight="1" thickBot="1" x14ac:dyDescent="0.35">
      <c r="A9" s="1283" t="s">
        <v>836</v>
      </c>
      <c r="B9" s="1284"/>
      <c r="C9" s="315">
        <f>C3+C7-C8</f>
        <v>17417</v>
      </c>
      <c r="D9" s="124"/>
      <c r="E9" s="124"/>
      <c r="F9" s="125"/>
      <c r="G9" s="124"/>
    </row>
    <row r="10" spans="1:8" ht="15" customHeight="1" x14ac:dyDescent="0.3">
      <c r="A10" s="55"/>
      <c r="B10" s="65"/>
      <c r="C10" s="126"/>
      <c r="D10" s="124"/>
      <c r="E10" s="124"/>
      <c r="F10" s="125"/>
      <c r="G10" s="124"/>
    </row>
    <row r="11" spans="1:8" x14ac:dyDescent="0.3">
      <c r="A11" s="9" t="s">
        <v>279</v>
      </c>
      <c r="B11" s="65"/>
      <c r="C11" s="127"/>
      <c r="D11" s="65"/>
      <c r="E11" s="125"/>
      <c r="F11" s="124"/>
      <c r="G11" s="124"/>
      <c r="H11" s="124"/>
    </row>
    <row r="12" spans="1:8" x14ac:dyDescent="0.3">
      <c r="A12" s="13" t="s">
        <v>837</v>
      </c>
      <c r="B12" s="65"/>
      <c r="C12" s="128"/>
      <c r="D12" s="65"/>
      <c r="E12" s="125"/>
      <c r="F12" s="124"/>
      <c r="G12" s="124"/>
      <c r="H12" s="124"/>
    </row>
    <row r="13" spans="1:8" x14ac:dyDescent="0.3">
      <c r="A13" s="13" t="s">
        <v>838</v>
      </c>
      <c r="B13" s="9"/>
      <c r="C13" s="46"/>
      <c r="D13" s="9"/>
    </row>
    <row r="14" spans="1:8" x14ac:dyDescent="0.3">
      <c r="A14" s="87"/>
      <c r="B14" s="87"/>
      <c r="C14" s="129"/>
      <c r="D14" s="130"/>
      <c r="E14" s="131"/>
      <c r="F14" s="131"/>
      <c r="G14" s="131"/>
      <c r="H14" s="132"/>
    </row>
    <row r="15" spans="1:8" x14ac:dyDescent="0.3">
      <c r="A15" s="87"/>
      <c r="B15" s="87"/>
      <c r="C15" s="133"/>
      <c r="D15" s="87"/>
      <c r="E15" s="132"/>
      <c r="F15" s="132"/>
      <c r="G15" s="131"/>
      <c r="H15" s="132"/>
    </row>
    <row r="16" spans="1:8" x14ac:dyDescent="0.3">
      <c r="A16" s="27"/>
      <c r="B16" s="27"/>
      <c r="C16" s="134"/>
      <c r="D16" s="132"/>
      <c r="E16" s="132"/>
      <c r="F16" s="132"/>
      <c r="G16" s="132"/>
      <c r="H16" s="132"/>
    </row>
    <row r="17" spans="1:8" x14ac:dyDescent="0.3">
      <c r="A17" s="135"/>
      <c r="B17" s="135"/>
      <c r="C17" s="136"/>
      <c r="D17" s="135"/>
      <c r="E17" s="135"/>
      <c r="F17" s="135"/>
      <c r="G17" s="135"/>
      <c r="H17" s="135"/>
    </row>
    <row r="18" spans="1:8" x14ac:dyDescent="0.3">
      <c r="A18" s="135"/>
      <c r="B18" s="135"/>
      <c r="C18" s="136"/>
      <c r="D18" s="135"/>
      <c r="E18" s="135"/>
      <c r="F18" s="135"/>
      <c r="G18" s="135"/>
      <c r="H18" s="135"/>
    </row>
  </sheetData>
  <sheetProtection insertRows="0"/>
  <customSheetViews>
    <customSheetView guid="{2AF6EA2A-E5C5-45EB-B6C4-875AD1E4E056}">
      <selection activeCell="A2" sqref="A2"/>
      <pageMargins left="0" right="0" top="0" bottom="0" header="0" footer="0"/>
      <printOptions horizontalCentered="1"/>
      <pageSetup paperSize="9" orientation="landscape" cellComments="asDisplayed" horizontalDpi="300" verticalDpi="300" r:id="rId1"/>
      <headerFooter alignWithMargins="0"/>
    </customSheetView>
  </customSheetViews>
  <mergeCells count="3">
    <mergeCell ref="A4:A7"/>
    <mergeCell ref="A3:B3"/>
    <mergeCell ref="A9:B9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cellComments="asDisplayed" horizontalDpi="300" verticalDpi="300" r:id="rId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5" sqref="B15"/>
    </sheetView>
  </sheetViews>
  <sheetFormatPr defaultColWidth="9.33203125" defaultRowHeight="13.8" x14ac:dyDescent="0.3"/>
  <cols>
    <col min="1" max="1" width="15.5546875" style="28" customWidth="1"/>
    <col min="2" max="2" width="32" style="28" customWidth="1"/>
    <col min="3" max="3" width="17.6640625" style="51" customWidth="1"/>
    <col min="4" max="16384" width="9.33203125" style="28"/>
  </cols>
  <sheetData>
    <row r="1" spans="1:5" ht="13.5" customHeight="1" x14ac:dyDescent="0.3">
      <c r="A1" s="40" t="s">
        <v>839</v>
      </c>
      <c r="B1" s="30"/>
      <c r="D1" s="30"/>
      <c r="E1" s="30"/>
    </row>
    <row r="2" spans="1:5" ht="14.4" thickBot="1" x14ac:dyDescent="0.35">
      <c r="A2" s="30"/>
      <c r="B2" s="30"/>
      <c r="C2" s="52" t="s">
        <v>332</v>
      </c>
      <c r="D2" s="30"/>
      <c r="E2" s="30"/>
    </row>
    <row r="3" spans="1:5" ht="14.4" thickBot="1" x14ac:dyDescent="0.35">
      <c r="A3" s="1271" t="s">
        <v>815</v>
      </c>
      <c r="B3" s="1272"/>
      <c r="C3" s="317">
        <v>176</v>
      </c>
      <c r="D3" s="30"/>
      <c r="E3" s="30"/>
    </row>
    <row r="4" spans="1:5" x14ac:dyDescent="0.3">
      <c r="A4" s="1266" t="s">
        <v>800</v>
      </c>
      <c r="B4" s="274" t="s">
        <v>801</v>
      </c>
      <c r="C4" s="313"/>
      <c r="D4" s="30"/>
      <c r="E4" s="30"/>
    </row>
    <row r="5" spans="1:5" x14ac:dyDescent="0.3">
      <c r="A5" s="1267"/>
      <c r="B5" s="275" t="s">
        <v>840</v>
      </c>
      <c r="C5" s="314"/>
      <c r="D5" s="30"/>
      <c r="E5" s="30"/>
    </row>
    <row r="6" spans="1:5" x14ac:dyDescent="0.3">
      <c r="A6" s="1267"/>
      <c r="B6" s="275" t="s">
        <v>802</v>
      </c>
      <c r="C6" s="314"/>
      <c r="D6" s="30"/>
      <c r="E6" s="30"/>
    </row>
    <row r="7" spans="1:5" x14ac:dyDescent="0.3">
      <c r="A7" s="1267"/>
      <c r="B7" s="708" t="s">
        <v>804</v>
      </c>
      <c r="C7" s="711"/>
      <c r="D7" s="30"/>
      <c r="E7" s="30"/>
    </row>
    <row r="8" spans="1:5" ht="14.4" thickBot="1" x14ac:dyDescent="0.35">
      <c r="A8" s="1267"/>
      <c r="B8" s="708" t="s">
        <v>1246</v>
      </c>
      <c r="C8" s="711"/>
      <c r="D8" s="30"/>
      <c r="E8" s="30"/>
    </row>
    <row r="9" spans="1:5" ht="14.4" thickBot="1" x14ac:dyDescent="0.35">
      <c r="A9" s="1268"/>
      <c r="B9" s="276" t="s">
        <v>805</v>
      </c>
      <c r="C9" s="317">
        <f>SUM(C4:C8)</f>
        <v>0</v>
      </c>
      <c r="D9" s="30"/>
      <c r="E9" s="30"/>
    </row>
    <row r="10" spans="1:5" x14ac:dyDescent="0.3">
      <c r="A10" s="1285" t="s">
        <v>806</v>
      </c>
      <c r="B10" s="274" t="s">
        <v>841</v>
      </c>
      <c r="C10" s="332"/>
      <c r="D10" s="30"/>
      <c r="E10" s="30"/>
    </row>
    <row r="11" spans="1:5" x14ac:dyDescent="0.3">
      <c r="A11" s="1267"/>
      <c r="B11" s="275" t="s">
        <v>842</v>
      </c>
      <c r="C11" s="314"/>
      <c r="D11" s="30"/>
      <c r="E11" s="30"/>
    </row>
    <row r="12" spans="1:5" x14ac:dyDescent="0.3">
      <c r="A12" s="1267"/>
      <c r="B12" s="275" t="s">
        <v>808</v>
      </c>
      <c r="C12" s="314"/>
      <c r="D12" s="30"/>
      <c r="E12" s="30"/>
    </row>
    <row r="13" spans="1:5" x14ac:dyDescent="0.3">
      <c r="A13" s="1267"/>
      <c r="B13" s="275" t="s">
        <v>810</v>
      </c>
      <c r="C13" s="314"/>
      <c r="D13" s="30"/>
      <c r="E13" s="30"/>
    </row>
    <row r="14" spans="1:5" ht="14.4" thickBot="1" x14ac:dyDescent="0.35">
      <c r="A14" s="1267"/>
      <c r="B14" s="275" t="s">
        <v>1241</v>
      </c>
      <c r="C14" s="314"/>
      <c r="D14" s="30"/>
      <c r="E14" s="30"/>
    </row>
    <row r="15" spans="1:5" ht="14.4" thickBot="1" x14ac:dyDescent="0.35">
      <c r="A15" s="1268"/>
      <c r="B15" s="276" t="s">
        <v>805</v>
      </c>
      <c r="C15" s="317">
        <f>SUM(C10:C14)</f>
        <v>0</v>
      </c>
      <c r="D15" s="30"/>
      <c r="E15" s="30"/>
    </row>
    <row r="16" spans="1:5" ht="14.4" thickBot="1" x14ac:dyDescent="0.35">
      <c r="A16" s="1271" t="s">
        <v>811</v>
      </c>
      <c r="B16" s="1272"/>
      <c r="C16" s="317">
        <f>C3+C9-C15</f>
        <v>176</v>
      </c>
      <c r="D16" s="30"/>
      <c r="E16" s="30"/>
    </row>
    <row r="17" spans="1:5" x14ac:dyDescent="0.3">
      <c r="A17" s="30"/>
      <c r="B17" s="9"/>
      <c r="C17" s="49"/>
      <c r="D17" s="30"/>
      <c r="E17" s="30"/>
    </row>
    <row r="18" spans="1:5" x14ac:dyDescent="0.3">
      <c r="A18" s="9" t="s">
        <v>812</v>
      </c>
      <c r="B18" s="30"/>
      <c r="C18" s="49"/>
      <c r="D18" s="30"/>
      <c r="E18" s="30"/>
    </row>
    <row r="19" spans="1:5" x14ac:dyDescent="0.3">
      <c r="A19" s="13" t="s">
        <v>833</v>
      </c>
      <c r="B19" s="30"/>
      <c r="C19" s="49"/>
      <c r="D19" s="30"/>
      <c r="E19" s="30"/>
    </row>
    <row r="20" spans="1:5" x14ac:dyDescent="0.3">
      <c r="A20" s="30"/>
      <c r="B20" s="30"/>
      <c r="C20" s="49"/>
      <c r="D20" s="30"/>
      <c r="E20" s="30"/>
    </row>
    <row r="21" spans="1:5" x14ac:dyDescent="0.3">
      <c r="A21" s="30"/>
      <c r="B21" s="30"/>
      <c r="C21" s="49"/>
      <c r="D21" s="30"/>
      <c r="E21" s="30"/>
    </row>
    <row r="22" spans="1:5" x14ac:dyDescent="0.3">
      <c r="A22" s="30"/>
      <c r="B22" s="30"/>
      <c r="C22" s="49"/>
      <c r="D22" s="30"/>
      <c r="E22" s="30"/>
    </row>
  </sheetData>
  <customSheetViews>
    <customSheetView guid="{2AF6EA2A-E5C5-45EB-B6C4-875AD1E4E056}">
      <selection activeCell="A2" sqref="A2"/>
      <pageMargins left="0" right="0" top="0" bottom="0" header="0" footer="0"/>
      <printOptions horizontalCentered="1"/>
      <pageSetup paperSize="9" orientation="landscape" r:id="rId1"/>
      <headerFooter alignWithMargins="0"/>
    </customSheetView>
  </customSheetViews>
  <mergeCells count="4">
    <mergeCell ref="A4:A9"/>
    <mergeCell ref="A10:A15"/>
    <mergeCell ref="A3:B3"/>
    <mergeCell ref="A16:B16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ColWidth="9.33203125" defaultRowHeight="13.8" x14ac:dyDescent="0.3"/>
  <cols>
    <col min="1" max="1" width="11.6640625" style="12" customWidth="1"/>
    <col min="2" max="2" width="6.6640625" style="12" customWidth="1"/>
    <col min="3" max="3" width="68.44140625" style="12" customWidth="1"/>
    <col min="4" max="6" width="10.44140625" style="47" customWidth="1"/>
    <col min="7" max="16384" width="9.33203125" style="12"/>
  </cols>
  <sheetData>
    <row r="1" spans="1:6" ht="15.6" x14ac:dyDescent="0.3">
      <c r="A1" s="8" t="s">
        <v>843</v>
      </c>
      <c r="B1" s="9"/>
      <c r="C1" s="9"/>
      <c r="D1" s="46"/>
      <c r="E1" s="46"/>
    </row>
    <row r="2" spans="1:6" ht="14.4" thickBot="1" x14ac:dyDescent="0.35">
      <c r="A2" s="9"/>
      <c r="B2" s="9"/>
      <c r="C2" s="9"/>
      <c r="D2" s="46"/>
      <c r="E2" s="46"/>
      <c r="F2" s="59" t="s">
        <v>332</v>
      </c>
    </row>
    <row r="3" spans="1:6" s="25" customFormat="1" ht="17.25" customHeight="1" thickBot="1" x14ac:dyDescent="0.35">
      <c r="A3" s="60"/>
      <c r="B3" s="61"/>
      <c r="C3" s="62" t="s">
        <v>659</v>
      </c>
      <c r="D3" s="63" t="s">
        <v>844</v>
      </c>
      <c r="E3" s="63" t="s">
        <v>845</v>
      </c>
      <c r="F3" s="64" t="s">
        <v>573</v>
      </c>
    </row>
    <row r="4" spans="1:6" ht="12.75" customHeight="1" x14ac:dyDescent="0.3">
      <c r="A4" s="1281" t="s">
        <v>815</v>
      </c>
      <c r="B4" s="278" t="s">
        <v>846</v>
      </c>
      <c r="C4" s="278"/>
      <c r="D4" s="319">
        <v>2434</v>
      </c>
      <c r="E4" s="319">
        <v>0</v>
      </c>
      <c r="F4" s="320">
        <f t="shared" ref="F4:F17" si="0">SUM(D4:E4)</f>
        <v>2434</v>
      </c>
    </row>
    <row r="5" spans="1:6" ht="12.75" customHeight="1" x14ac:dyDescent="0.3">
      <c r="A5" s="1281"/>
      <c r="B5" s="275" t="s">
        <v>847</v>
      </c>
      <c r="C5" s="275"/>
      <c r="D5" s="321">
        <v>0</v>
      </c>
      <c r="E5" s="321">
        <v>0</v>
      </c>
      <c r="F5" s="322">
        <f t="shared" si="0"/>
        <v>0</v>
      </c>
    </row>
    <row r="6" spans="1:6" ht="12.75" customHeight="1" x14ac:dyDescent="0.3">
      <c r="A6" s="1281"/>
      <c r="B6" s="275" t="s">
        <v>848</v>
      </c>
      <c r="C6" s="275"/>
      <c r="D6" s="115">
        <v>4881</v>
      </c>
      <c r="E6" s="321">
        <v>1232</v>
      </c>
      <c r="F6" s="323">
        <f t="shared" si="0"/>
        <v>6113</v>
      </c>
    </row>
    <row r="7" spans="1:6" ht="12.75" customHeight="1" thickBot="1" x14ac:dyDescent="0.35">
      <c r="A7" s="1281"/>
      <c r="B7" s="708" t="s">
        <v>849</v>
      </c>
      <c r="C7" s="279"/>
      <c r="D7" s="718">
        <v>658</v>
      </c>
      <c r="E7" s="726">
        <v>0</v>
      </c>
      <c r="F7" s="727">
        <f t="shared" si="0"/>
        <v>658</v>
      </c>
    </row>
    <row r="8" spans="1:6" ht="14.4" thickBot="1" x14ac:dyDescent="0.35">
      <c r="A8" s="1282"/>
      <c r="B8" s="280" t="s">
        <v>573</v>
      </c>
      <c r="C8" s="280"/>
      <c r="D8" s="324">
        <f>SUM(D4:D7)</f>
        <v>7973</v>
      </c>
      <c r="E8" s="324">
        <f>SUM(E4:E7)</f>
        <v>1232</v>
      </c>
      <c r="F8" s="325">
        <f>SUM(F4:F7)</f>
        <v>9205</v>
      </c>
    </row>
    <row r="9" spans="1:6" x14ac:dyDescent="0.3">
      <c r="A9" s="1279" t="s">
        <v>850</v>
      </c>
      <c r="B9" s="278" t="s">
        <v>846</v>
      </c>
      <c r="C9" s="281"/>
      <c r="D9" s="326">
        <v>1427</v>
      </c>
      <c r="E9" s="326">
        <v>0</v>
      </c>
      <c r="F9" s="327">
        <f t="shared" si="0"/>
        <v>1427</v>
      </c>
    </row>
    <row r="10" spans="1:6" x14ac:dyDescent="0.3">
      <c r="A10" s="1280"/>
      <c r="B10" s="275" t="s">
        <v>847</v>
      </c>
      <c r="C10" s="282"/>
      <c r="D10" s="319">
        <v>0</v>
      </c>
      <c r="E10" s="321">
        <v>0</v>
      </c>
      <c r="F10" s="328">
        <f t="shared" si="0"/>
        <v>0</v>
      </c>
    </row>
    <row r="11" spans="1:6" x14ac:dyDescent="0.3">
      <c r="A11" s="1280"/>
      <c r="B11" s="275" t="s">
        <v>848</v>
      </c>
      <c r="C11" s="282"/>
      <c r="D11" s="319">
        <v>4105</v>
      </c>
      <c r="E11" s="321">
        <v>259</v>
      </c>
      <c r="F11" s="328">
        <f t="shared" si="0"/>
        <v>4364</v>
      </c>
    </row>
    <row r="12" spans="1:6" ht="14.4" thickBot="1" x14ac:dyDescent="0.35">
      <c r="A12" s="1280"/>
      <c r="B12" s="708" t="s">
        <v>849</v>
      </c>
      <c r="C12" s="282"/>
      <c r="D12" s="321">
        <v>1013</v>
      </c>
      <c r="E12" s="321">
        <v>0</v>
      </c>
      <c r="F12" s="329">
        <f t="shared" si="0"/>
        <v>1013</v>
      </c>
    </row>
    <row r="13" spans="1:6" ht="14.4" thickBot="1" x14ac:dyDescent="0.35">
      <c r="A13" s="1286"/>
      <c r="B13" s="283" t="s">
        <v>805</v>
      </c>
      <c r="C13" s="283"/>
      <c r="D13" s="330">
        <f>SUM(D9:D12)</f>
        <v>6545</v>
      </c>
      <c r="E13" s="330">
        <f>SUM(E9:E12)</f>
        <v>259</v>
      </c>
      <c r="F13" s="318">
        <f>SUM(D13:E13)</f>
        <v>6804</v>
      </c>
    </row>
    <row r="14" spans="1:6" x14ac:dyDescent="0.3">
      <c r="A14" s="1279" t="s">
        <v>851</v>
      </c>
      <c r="B14" s="278" t="s">
        <v>846</v>
      </c>
      <c r="C14" s="284"/>
      <c r="D14" s="319">
        <v>1835</v>
      </c>
      <c r="E14" s="319">
        <v>0</v>
      </c>
      <c r="F14" s="328">
        <f t="shared" si="0"/>
        <v>1835</v>
      </c>
    </row>
    <row r="15" spans="1:6" x14ac:dyDescent="0.3">
      <c r="A15" s="1280"/>
      <c r="B15" s="275" t="s">
        <v>847</v>
      </c>
      <c r="C15" s="282"/>
      <c r="D15" s="319">
        <v>0</v>
      </c>
      <c r="E15" s="321">
        <v>0</v>
      </c>
      <c r="F15" s="328">
        <f t="shared" si="0"/>
        <v>0</v>
      </c>
    </row>
    <row r="16" spans="1:6" x14ac:dyDescent="0.3">
      <c r="A16" s="1280"/>
      <c r="B16" s="275" t="s">
        <v>848</v>
      </c>
      <c r="C16" s="282"/>
      <c r="D16" s="319">
        <v>4683</v>
      </c>
      <c r="E16" s="321">
        <v>1231</v>
      </c>
      <c r="F16" s="328">
        <f t="shared" si="0"/>
        <v>5914</v>
      </c>
    </row>
    <row r="17" spans="1:6" ht="14.4" thickBot="1" x14ac:dyDescent="0.35">
      <c r="A17" s="1280"/>
      <c r="B17" s="708" t="s">
        <v>849</v>
      </c>
      <c r="C17" s="282"/>
      <c r="D17" s="321">
        <v>633</v>
      </c>
      <c r="E17" s="321">
        <v>0</v>
      </c>
      <c r="F17" s="329">
        <f t="shared" si="0"/>
        <v>633</v>
      </c>
    </row>
    <row r="18" spans="1:6" ht="14.4" thickBot="1" x14ac:dyDescent="0.35">
      <c r="A18" s="1286"/>
      <c r="B18" s="280" t="s">
        <v>573</v>
      </c>
      <c r="C18" s="283"/>
      <c r="D18" s="330">
        <f>SUM(D14:D17)</f>
        <v>7151</v>
      </c>
      <c r="E18" s="330">
        <f>SUM(E14:E17)</f>
        <v>1231</v>
      </c>
      <c r="F18" s="318">
        <f>SUM(D18:E18)</f>
        <v>8382</v>
      </c>
    </row>
    <row r="19" spans="1:6" x14ac:dyDescent="0.3">
      <c r="A19" s="1281" t="s">
        <v>811</v>
      </c>
      <c r="B19" s="278" t="s">
        <v>846</v>
      </c>
      <c r="C19" s="278"/>
      <c r="D19" s="331">
        <f t="shared" ref="D19:E22" si="1">D4+D9-D14</f>
        <v>2026</v>
      </c>
      <c r="E19" s="331">
        <f t="shared" si="1"/>
        <v>0</v>
      </c>
      <c r="F19" s="320">
        <f>SUM(D19:E19)</f>
        <v>2026</v>
      </c>
    </row>
    <row r="20" spans="1:6" x14ac:dyDescent="0.3">
      <c r="A20" s="1281"/>
      <c r="B20" s="275" t="s">
        <v>847</v>
      </c>
      <c r="C20" s="275"/>
      <c r="D20" s="331">
        <f t="shared" si="1"/>
        <v>0</v>
      </c>
      <c r="E20" s="331">
        <f t="shared" si="1"/>
        <v>0</v>
      </c>
      <c r="F20" s="322">
        <f>SUM(D20:E20)</f>
        <v>0</v>
      </c>
    </row>
    <row r="21" spans="1:6" x14ac:dyDescent="0.3">
      <c r="A21" s="1281"/>
      <c r="B21" s="275" t="s">
        <v>848</v>
      </c>
      <c r="C21" s="275"/>
      <c r="D21" s="331">
        <f t="shared" si="1"/>
        <v>4303</v>
      </c>
      <c r="E21" s="331">
        <f t="shared" si="1"/>
        <v>260</v>
      </c>
      <c r="F21" s="323">
        <f>SUM(D21:E21)</f>
        <v>4563</v>
      </c>
    </row>
    <row r="22" spans="1:6" ht="14.4" thickBot="1" x14ac:dyDescent="0.35">
      <c r="A22" s="1281"/>
      <c r="B22" s="708" t="s">
        <v>849</v>
      </c>
      <c r="C22" s="275"/>
      <c r="D22" s="331">
        <f t="shared" si="1"/>
        <v>1038</v>
      </c>
      <c r="E22" s="331">
        <f t="shared" si="1"/>
        <v>0</v>
      </c>
      <c r="F22" s="323">
        <f>SUM(D22:E22)</f>
        <v>1038</v>
      </c>
    </row>
    <row r="23" spans="1:6" ht="14.4" thickBot="1" x14ac:dyDescent="0.35">
      <c r="A23" s="1282"/>
      <c r="B23" s="280" t="s">
        <v>573</v>
      </c>
      <c r="C23" s="280"/>
      <c r="D23" s="324">
        <f>SUM(D19:D22)</f>
        <v>7367</v>
      </c>
      <c r="E23" s="324">
        <f>SUM(E19:E22)</f>
        <v>260</v>
      </c>
      <c r="F23" s="325">
        <f>SUM(F19:F22)</f>
        <v>7627</v>
      </c>
    </row>
    <row r="25" spans="1:6" x14ac:dyDescent="0.3">
      <c r="A25" s="66"/>
      <c r="D25" s="67"/>
    </row>
    <row r="26" spans="1:6" x14ac:dyDescent="0.3">
      <c r="B26" s="66"/>
    </row>
  </sheetData>
  <sheetProtection insertRows="0" deleteRows="0"/>
  <customSheetViews>
    <customSheetView guid="{2AF6EA2A-E5C5-45EB-B6C4-875AD1E4E056}">
      <selection activeCell="A2" sqref="A2"/>
      <pageMargins left="0" right="0" top="0" bottom="0" header="0" footer="0"/>
      <printOptions horizontalCentered="1"/>
      <pageSetup paperSize="9" orientation="landscape" cellComments="asDisplayed" horizontalDpi="300" verticalDpi="300" r:id="rId1"/>
      <headerFooter alignWithMargins="0"/>
    </customSheetView>
  </customSheetViews>
  <mergeCells count="4">
    <mergeCell ref="A4:A8"/>
    <mergeCell ref="A9:A13"/>
    <mergeCell ref="A14:A18"/>
    <mergeCell ref="A19:A23"/>
  </mergeCells>
  <printOptions horizontalCentered="1"/>
  <pageMargins left="0.2" right="0.2" top="0.98425196850393704" bottom="0.98425196850393704" header="0.51181102362204722" footer="0.51181102362204722"/>
  <pageSetup paperSize="9" orientation="landscape" cellComments="asDisplayed" horizontalDpi="300" verticalDpi="300" r:id="rId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defaultColWidth="9.33203125" defaultRowHeight="13.8" x14ac:dyDescent="0.3"/>
  <cols>
    <col min="1" max="1" width="12.6640625" style="28" customWidth="1"/>
    <col min="2" max="2" width="58.33203125" style="28" customWidth="1"/>
    <col min="3" max="3" width="11.6640625" style="51" customWidth="1"/>
    <col min="4" max="4" width="9.109375" style="28" customWidth="1"/>
    <col min="5" max="16384" width="9.33203125" style="28"/>
  </cols>
  <sheetData>
    <row r="1" spans="1:6" ht="15.6" x14ac:dyDescent="0.3">
      <c r="A1" s="68" t="s">
        <v>852</v>
      </c>
    </row>
    <row r="2" spans="1:6" ht="14.4" thickBot="1" x14ac:dyDescent="0.35">
      <c r="C2" s="69" t="s">
        <v>332</v>
      </c>
    </row>
    <row r="3" spans="1:6" ht="14.4" thickBot="1" x14ac:dyDescent="0.35">
      <c r="A3" s="1271" t="s">
        <v>815</v>
      </c>
      <c r="B3" s="1272"/>
      <c r="C3" s="318">
        <v>765</v>
      </c>
    </row>
    <row r="4" spans="1:6" ht="14.4" thickBot="1" x14ac:dyDescent="0.35">
      <c r="A4" s="285" t="s">
        <v>800</v>
      </c>
      <c r="B4" s="286" t="s">
        <v>853</v>
      </c>
      <c r="C4" s="313">
        <v>3156</v>
      </c>
      <c r="D4" s="54"/>
      <c r="E4" s="53"/>
    </row>
    <row r="5" spans="1:6" ht="27.6" x14ac:dyDescent="0.3">
      <c r="A5" s="1273" t="s">
        <v>806</v>
      </c>
      <c r="B5" s="601" t="s">
        <v>854</v>
      </c>
      <c r="C5" s="316">
        <v>2529</v>
      </c>
      <c r="D5" s="610"/>
    </row>
    <row r="6" spans="1:6" x14ac:dyDescent="0.3">
      <c r="A6" s="1274"/>
      <c r="B6" s="591" t="s">
        <v>855</v>
      </c>
      <c r="C6" s="314">
        <v>431</v>
      </c>
      <c r="D6" s="56"/>
      <c r="E6" s="56"/>
      <c r="F6" s="57"/>
    </row>
    <row r="7" spans="1:6" ht="14.4" thickBot="1" x14ac:dyDescent="0.35">
      <c r="A7" s="1275"/>
      <c r="B7" s="287" t="s">
        <v>805</v>
      </c>
      <c r="C7" s="317">
        <f>SUM(C5:C6)</f>
        <v>2960</v>
      </c>
      <c r="D7" s="58"/>
      <c r="E7" s="58"/>
      <c r="F7" s="58"/>
    </row>
    <row r="8" spans="1:6" ht="14.4" thickBot="1" x14ac:dyDescent="0.35">
      <c r="A8" s="1271" t="s">
        <v>811</v>
      </c>
      <c r="B8" s="1272"/>
      <c r="C8" s="318">
        <f>C3+C4-C7</f>
        <v>961</v>
      </c>
    </row>
    <row r="10" spans="1:6" x14ac:dyDescent="0.3">
      <c r="A10" s="28" t="s">
        <v>812</v>
      </c>
    </row>
    <row r="11" spans="1:6" x14ac:dyDescent="0.3">
      <c r="A11" s="258" t="s">
        <v>856</v>
      </c>
    </row>
    <row r="14" spans="1:6" x14ac:dyDescent="0.3">
      <c r="A14" s="70"/>
    </row>
    <row r="15" spans="1:6" x14ac:dyDescent="0.3">
      <c r="A15" s="71"/>
    </row>
  </sheetData>
  <sheetProtection insertRows="0" deleteRows="0"/>
  <customSheetViews>
    <customSheetView guid="{2AF6EA2A-E5C5-45EB-B6C4-875AD1E4E056}">
      <selection activeCell="A2" sqref="A2"/>
      <pageMargins left="0" right="0" top="0" bottom="0" header="0" footer="0"/>
      <printOptions horizontalCentered="1"/>
      <pageSetup paperSize="9" orientation="landscape" horizontalDpi="300" verticalDpi="300" r:id="rId1"/>
      <headerFooter alignWithMargins="0"/>
    </customSheetView>
  </customSheetViews>
  <mergeCells count="3">
    <mergeCell ref="A5:A7"/>
    <mergeCell ref="A3:B3"/>
    <mergeCell ref="A8:B8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16" sqref="B16"/>
    </sheetView>
  </sheetViews>
  <sheetFormatPr defaultColWidth="9.33203125" defaultRowHeight="13.8" x14ac:dyDescent="0.3"/>
  <cols>
    <col min="1" max="1" width="12.6640625" style="28" customWidth="1"/>
    <col min="2" max="2" width="44.6640625" style="28" customWidth="1"/>
    <col min="3" max="3" width="11.5546875" style="51" customWidth="1"/>
    <col min="4" max="4" width="9.33203125" style="28"/>
    <col min="5" max="5" width="10" style="28" customWidth="1"/>
    <col min="6" max="16384" width="9.33203125" style="28"/>
  </cols>
  <sheetData>
    <row r="1" spans="1:7" ht="15.6" x14ac:dyDescent="0.3">
      <c r="A1" s="68" t="s">
        <v>857</v>
      </c>
    </row>
    <row r="2" spans="1:7" ht="14.4" thickBot="1" x14ac:dyDescent="0.35">
      <c r="A2" s="30"/>
      <c r="B2" s="30"/>
      <c r="C2" s="69" t="s">
        <v>332</v>
      </c>
    </row>
    <row r="3" spans="1:7" ht="14.4" thickBot="1" x14ac:dyDescent="0.35">
      <c r="A3" s="1271" t="s">
        <v>815</v>
      </c>
      <c r="B3" s="1272"/>
      <c r="C3" s="315">
        <v>642563</v>
      </c>
      <c r="D3" s="53"/>
      <c r="E3" s="54"/>
      <c r="F3" s="53"/>
    </row>
    <row r="4" spans="1:7" x14ac:dyDescent="0.3">
      <c r="A4" s="1287" t="s">
        <v>800</v>
      </c>
      <c r="B4" s="286" t="s">
        <v>858</v>
      </c>
      <c r="C4" s="313">
        <v>80091</v>
      </c>
      <c r="D4" s="53"/>
      <c r="E4" s="54"/>
      <c r="F4" s="53"/>
    </row>
    <row r="5" spans="1:7" x14ac:dyDescent="0.3">
      <c r="A5" s="1288"/>
      <c r="B5" s="288" t="s">
        <v>801</v>
      </c>
      <c r="C5" s="314">
        <v>45810</v>
      </c>
      <c r="D5" s="53"/>
      <c r="E5" s="53"/>
      <c r="F5" s="53"/>
      <c r="G5" s="53"/>
    </row>
    <row r="6" spans="1:7" x14ac:dyDescent="0.3">
      <c r="A6" s="1288"/>
      <c r="B6" s="288" t="s">
        <v>802</v>
      </c>
      <c r="C6" s="314">
        <v>0</v>
      </c>
      <c r="D6" s="54"/>
      <c r="E6" s="53"/>
      <c r="F6" s="53"/>
      <c r="G6" s="53"/>
    </row>
    <row r="7" spans="1:7" x14ac:dyDescent="0.3">
      <c r="A7" s="1288"/>
      <c r="B7" s="288" t="s">
        <v>803</v>
      </c>
      <c r="C7" s="314">
        <v>0</v>
      </c>
      <c r="D7" s="54"/>
      <c r="E7" s="54"/>
      <c r="F7" s="54"/>
      <c r="G7" s="54"/>
    </row>
    <row r="8" spans="1:7" x14ac:dyDescent="0.3">
      <c r="A8" s="1288"/>
      <c r="B8" s="288" t="s">
        <v>840</v>
      </c>
      <c r="C8" s="314">
        <v>0</v>
      </c>
      <c r="D8" s="54"/>
      <c r="E8" s="54"/>
      <c r="F8" s="54"/>
      <c r="G8" s="54"/>
    </row>
    <row r="9" spans="1:7" ht="14.4" thickBot="1" x14ac:dyDescent="0.35">
      <c r="A9" s="1288"/>
      <c r="B9" s="288" t="s">
        <v>1246</v>
      </c>
      <c r="C9" s="314">
        <v>0</v>
      </c>
      <c r="D9" s="54"/>
      <c r="E9" s="53"/>
      <c r="F9" s="53"/>
      <c r="G9" s="53"/>
    </row>
    <row r="10" spans="1:7" ht="14.4" thickBot="1" x14ac:dyDescent="0.35">
      <c r="A10" s="1289"/>
      <c r="B10" s="289" t="s">
        <v>805</v>
      </c>
      <c r="C10" s="315">
        <f>SUM(C4:C9)</f>
        <v>125901</v>
      </c>
    </row>
    <row r="11" spans="1:7" x14ac:dyDescent="0.3">
      <c r="A11" s="1273" t="s">
        <v>806</v>
      </c>
      <c r="B11" s="286" t="s">
        <v>859</v>
      </c>
      <c r="C11" s="313">
        <v>58068</v>
      </c>
      <c r="D11" s="56"/>
      <c r="E11" s="56"/>
      <c r="F11" s="56"/>
      <c r="G11" s="57"/>
    </row>
    <row r="12" spans="1:7" x14ac:dyDescent="0.3">
      <c r="A12" s="1274"/>
      <c r="B12" s="288" t="s">
        <v>808</v>
      </c>
      <c r="C12" s="314">
        <v>3500</v>
      </c>
      <c r="D12" s="57"/>
      <c r="E12" s="57"/>
      <c r="F12" s="56"/>
      <c r="G12" s="57"/>
    </row>
    <row r="13" spans="1:7" x14ac:dyDescent="0.3">
      <c r="A13" s="1274"/>
      <c r="B13" s="288" t="s">
        <v>809</v>
      </c>
      <c r="C13" s="314">
        <v>0</v>
      </c>
      <c r="D13" s="57"/>
      <c r="E13" s="57"/>
      <c r="F13" s="57"/>
      <c r="G13" s="57"/>
    </row>
    <row r="14" spans="1:7" x14ac:dyDescent="0.3">
      <c r="A14" s="1274"/>
      <c r="B14" s="288" t="s">
        <v>842</v>
      </c>
      <c r="C14" s="314">
        <v>0</v>
      </c>
      <c r="D14" s="58"/>
      <c r="E14" s="58"/>
      <c r="F14" s="58"/>
      <c r="G14" s="58"/>
    </row>
    <row r="15" spans="1:7" ht="14.4" thickBot="1" x14ac:dyDescent="0.35">
      <c r="A15" s="1274"/>
      <c r="B15" s="290" t="s">
        <v>1241</v>
      </c>
      <c r="C15" s="711">
        <v>0</v>
      </c>
      <c r="D15" s="58"/>
      <c r="E15" s="58"/>
      <c r="F15" s="58"/>
      <c r="G15" s="58"/>
    </row>
    <row r="16" spans="1:7" ht="14.4" thickBot="1" x14ac:dyDescent="0.35">
      <c r="A16" s="1275"/>
      <c r="B16" s="289" t="s">
        <v>805</v>
      </c>
      <c r="C16" s="315">
        <f>SUM(C11:C15)</f>
        <v>61568</v>
      </c>
    </row>
    <row r="17" spans="1:4" ht="14.4" thickBot="1" x14ac:dyDescent="0.35">
      <c r="A17" s="1271" t="s">
        <v>811</v>
      </c>
      <c r="B17" s="1272"/>
      <c r="C17" s="315">
        <f>C3+C10-C16</f>
        <v>706896</v>
      </c>
      <c r="D17" s="608"/>
    </row>
    <row r="18" spans="1:4" x14ac:dyDescent="0.3">
      <c r="A18" s="30"/>
      <c r="B18" s="30"/>
      <c r="C18" s="49"/>
      <c r="D18" s="30"/>
    </row>
    <row r="19" spans="1:4" x14ac:dyDescent="0.3">
      <c r="A19" s="9" t="s">
        <v>812</v>
      </c>
      <c r="B19" s="30"/>
      <c r="C19" s="49"/>
      <c r="D19" s="30"/>
    </row>
    <row r="20" spans="1:4" x14ac:dyDescent="0.3">
      <c r="A20" s="13" t="s">
        <v>833</v>
      </c>
      <c r="B20" s="30"/>
      <c r="C20" s="49"/>
      <c r="D20" s="30"/>
    </row>
    <row r="21" spans="1:4" x14ac:dyDescent="0.3">
      <c r="A21" s="30"/>
      <c r="B21" s="30"/>
      <c r="C21" s="49"/>
      <c r="D21" s="30"/>
    </row>
    <row r="22" spans="1:4" x14ac:dyDescent="0.3">
      <c r="A22" s="30"/>
      <c r="B22" s="30"/>
      <c r="C22" s="49"/>
      <c r="D22" s="30"/>
    </row>
  </sheetData>
  <sheetProtection insertRows="0" deleteRows="0"/>
  <customSheetViews>
    <customSheetView guid="{2AF6EA2A-E5C5-45EB-B6C4-875AD1E4E056}">
      <selection activeCell="A2" sqref="A2"/>
      <pageMargins left="0" right="0" top="0" bottom="0" header="0" footer="0"/>
      <printOptions horizontalCentered="1"/>
      <pageSetup paperSize="9" orientation="landscape" horizontalDpi="300" verticalDpi="300" r:id="rId1"/>
      <headerFooter alignWithMargins="0"/>
    </customSheetView>
  </customSheetViews>
  <mergeCells count="4">
    <mergeCell ref="A4:A10"/>
    <mergeCell ref="A11:A16"/>
    <mergeCell ref="A3:B3"/>
    <mergeCell ref="A17:B17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selection activeCell="C4" sqref="C4"/>
    </sheetView>
  </sheetViews>
  <sheetFormatPr defaultRowHeight="14.4" x14ac:dyDescent="0.3"/>
  <cols>
    <col min="1" max="1" width="10.6640625" customWidth="1"/>
    <col min="2" max="2" width="43.5546875" customWidth="1"/>
    <col min="3" max="3" width="18.5546875" customWidth="1"/>
    <col min="4" max="6" width="17.109375" customWidth="1"/>
  </cols>
  <sheetData>
    <row r="1" spans="1:6" ht="15.6" x14ac:dyDescent="0.3">
      <c r="A1" s="68" t="s">
        <v>860</v>
      </c>
      <c r="B1" s="68"/>
      <c r="C1" s="68"/>
      <c r="D1" s="68"/>
      <c r="E1" s="861"/>
      <c r="F1" s="847"/>
    </row>
    <row r="2" spans="1:6" ht="15.6" x14ac:dyDescent="0.3">
      <c r="A2" s="848"/>
      <c r="B2" s="848"/>
      <c r="C2" s="848"/>
      <c r="D2" s="848"/>
      <c r="E2" s="848"/>
      <c r="F2" s="849" t="s">
        <v>332</v>
      </c>
    </row>
    <row r="3" spans="1:6" ht="15.6" x14ac:dyDescent="0.3">
      <c r="A3" s="1290" t="s">
        <v>861</v>
      </c>
      <c r="B3" s="1290"/>
      <c r="C3" s="872" t="s">
        <v>1035</v>
      </c>
      <c r="D3" s="1290" t="s">
        <v>1247</v>
      </c>
      <c r="E3" s="1290"/>
      <c r="F3" s="1290"/>
    </row>
    <row r="4" spans="1:6" ht="15.6" x14ac:dyDescent="0.3">
      <c r="A4" s="1293"/>
      <c r="B4" s="1293"/>
      <c r="C4" s="873" t="s">
        <v>862</v>
      </c>
      <c r="D4" s="873" t="s">
        <v>862</v>
      </c>
      <c r="E4" s="873" t="s">
        <v>863</v>
      </c>
      <c r="F4" s="873" t="s">
        <v>864</v>
      </c>
    </row>
    <row r="5" spans="1:6" ht="15.6" x14ac:dyDescent="0.3">
      <c r="A5" s="1291" t="s">
        <v>865</v>
      </c>
      <c r="B5" s="1291"/>
      <c r="C5" s="862">
        <f>SUM(C6:C11)</f>
        <v>143107</v>
      </c>
      <c r="D5" s="862">
        <f>SUM(D6:D11)</f>
        <v>144706</v>
      </c>
      <c r="E5" s="862">
        <f t="shared" ref="E5" si="0">SUM(E6:E11)</f>
        <v>140071</v>
      </c>
      <c r="F5" s="862">
        <f>SUM(F6:F11)</f>
        <v>4635</v>
      </c>
    </row>
    <row r="6" spans="1:6" ht="15.6" x14ac:dyDescent="0.3">
      <c r="A6" s="823" t="s">
        <v>788</v>
      </c>
      <c r="B6" s="823" t="s">
        <v>866</v>
      </c>
      <c r="C6" s="851">
        <f>'1'!D10</f>
        <v>131402</v>
      </c>
      <c r="D6" s="851">
        <f>'1'!E10</f>
        <v>132967</v>
      </c>
      <c r="E6" s="851">
        <v>129391</v>
      </c>
      <c r="F6" s="851">
        <f>D6-E6</f>
        <v>3576</v>
      </c>
    </row>
    <row r="7" spans="1:6" ht="15.6" x14ac:dyDescent="0.3">
      <c r="A7" s="843"/>
      <c r="B7" s="843" t="s">
        <v>867</v>
      </c>
      <c r="C7" s="851">
        <f>'1'!D9</f>
        <v>341</v>
      </c>
      <c r="D7" s="851">
        <f>'1'!E9</f>
        <v>341</v>
      </c>
      <c r="E7" s="851">
        <v>341</v>
      </c>
      <c r="F7" s="851">
        <f t="shared" ref="F7:F11" si="1">D7-E7</f>
        <v>0</v>
      </c>
    </row>
    <row r="8" spans="1:6" ht="15.6" x14ac:dyDescent="0.3">
      <c r="A8" s="843"/>
      <c r="B8" s="823" t="s">
        <v>868</v>
      </c>
      <c r="C8" s="851">
        <f>'1'!D12</f>
        <v>1025</v>
      </c>
      <c r="D8" s="851">
        <f>'1'!E12</f>
        <v>964</v>
      </c>
      <c r="E8" s="851">
        <v>964</v>
      </c>
      <c r="F8" s="851">
        <f t="shared" si="1"/>
        <v>0</v>
      </c>
    </row>
    <row r="9" spans="1:6" ht="15.6" x14ac:dyDescent="0.3">
      <c r="A9" s="843"/>
      <c r="B9" s="823" t="s">
        <v>869</v>
      </c>
      <c r="C9" s="851">
        <f>'1'!D11</f>
        <v>8526</v>
      </c>
      <c r="D9" s="851">
        <f>'1'!E11</f>
        <v>8621</v>
      </c>
      <c r="E9" s="851">
        <v>8528</v>
      </c>
      <c r="F9" s="851">
        <f t="shared" si="1"/>
        <v>93</v>
      </c>
    </row>
    <row r="10" spans="1:6" ht="15.6" x14ac:dyDescent="0.3">
      <c r="A10" s="843"/>
      <c r="B10" s="823" t="s">
        <v>870</v>
      </c>
      <c r="C10" s="851">
        <f>'1'!D14</f>
        <v>966</v>
      </c>
      <c r="D10" s="851">
        <f>'1'!E14</f>
        <v>966</v>
      </c>
      <c r="E10" s="851">
        <v>0</v>
      </c>
      <c r="F10" s="851">
        <f t="shared" si="1"/>
        <v>966</v>
      </c>
    </row>
    <row r="11" spans="1:6" ht="15.6" x14ac:dyDescent="0.3">
      <c r="A11" s="856"/>
      <c r="B11" s="874" t="s">
        <v>871</v>
      </c>
      <c r="C11" s="875">
        <f>'1'!D13</f>
        <v>847</v>
      </c>
      <c r="D11" s="875">
        <f>'1'!E13</f>
        <v>847</v>
      </c>
      <c r="E11" s="875">
        <v>847</v>
      </c>
      <c r="F11" s="875">
        <f t="shared" si="1"/>
        <v>0</v>
      </c>
    </row>
    <row r="12" spans="1:6" ht="15.6" x14ac:dyDescent="0.3">
      <c r="A12" s="1292" t="s">
        <v>872</v>
      </c>
      <c r="B12" s="1292"/>
      <c r="C12" s="863">
        <f>SUM(C13:C22)</f>
        <v>5241566</v>
      </c>
      <c r="D12" s="863">
        <f>SUM(D13:D22)</f>
        <v>5299609</v>
      </c>
      <c r="E12" s="863">
        <f t="shared" ref="E12" si="2">SUM(E13:E22)</f>
        <v>2726317</v>
      </c>
      <c r="F12" s="863">
        <f>SUM(F13:F22)</f>
        <v>2573292</v>
      </c>
    </row>
    <row r="13" spans="1:6" ht="15.6" x14ac:dyDescent="0.3">
      <c r="A13" s="843" t="s">
        <v>788</v>
      </c>
      <c r="B13" s="843" t="s">
        <v>647</v>
      </c>
      <c r="C13" s="851">
        <f>'1'!D17</f>
        <v>49395</v>
      </c>
      <c r="D13" s="851">
        <f>'1'!E17</f>
        <v>58210</v>
      </c>
      <c r="E13" s="851">
        <v>0</v>
      </c>
      <c r="F13" s="851">
        <f>D13-E13</f>
        <v>58210</v>
      </c>
    </row>
    <row r="14" spans="1:6" ht="15.6" x14ac:dyDescent="0.3">
      <c r="A14" s="843"/>
      <c r="B14" s="823" t="s">
        <v>873</v>
      </c>
      <c r="C14" s="851">
        <f>'1'!D18</f>
        <v>3565</v>
      </c>
      <c r="D14" s="851">
        <f>'1'!E18</f>
        <v>3565</v>
      </c>
      <c r="E14" s="851">
        <v>0</v>
      </c>
      <c r="F14" s="851">
        <f t="shared" ref="F14:F22" si="3">D14-E14</f>
        <v>3565</v>
      </c>
    </row>
    <row r="15" spans="1:6" ht="15.6" x14ac:dyDescent="0.3">
      <c r="A15" s="843"/>
      <c r="B15" s="823" t="s">
        <v>874</v>
      </c>
      <c r="C15" s="851">
        <f>'1'!D19</f>
        <v>3491671</v>
      </c>
      <c r="D15" s="851">
        <f>'1'!E19</f>
        <v>3451149</v>
      </c>
      <c r="E15" s="851">
        <v>1155317</v>
      </c>
      <c r="F15" s="851">
        <f t="shared" si="3"/>
        <v>2295832</v>
      </c>
    </row>
    <row r="16" spans="1:6" ht="15.6" x14ac:dyDescent="0.3">
      <c r="A16" s="843"/>
      <c r="B16" s="823" t="s">
        <v>875</v>
      </c>
      <c r="C16" s="851">
        <f>'1'!D20</f>
        <v>1622981</v>
      </c>
      <c r="D16" s="851">
        <f>'1'!E20</f>
        <v>1680924</v>
      </c>
      <c r="E16" s="851">
        <v>1536839</v>
      </c>
      <c r="F16" s="851">
        <f t="shared" si="3"/>
        <v>144085</v>
      </c>
    </row>
    <row r="17" spans="1:6" ht="15.6" x14ac:dyDescent="0.3">
      <c r="A17" s="843"/>
      <c r="B17" s="823" t="s">
        <v>876</v>
      </c>
      <c r="C17" s="851">
        <f>'1'!D21</f>
        <v>0</v>
      </c>
      <c r="D17" s="851">
        <f>'1'!E21</f>
        <v>0</v>
      </c>
      <c r="E17" s="851">
        <v>0</v>
      </c>
      <c r="F17" s="851">
        <f t="shared" si="3"/>
        <v>0</v>
      </c>
    </row>
    <row r="18" spans="1:6" ht="15.6" x14ac:dyDescent="0.3">
      <c r="A18" s="843"/>
      <c r="B18" s="823" t="s">
        <v>877</v>
      </c>
      <c r="C18" s="851">
        <f>'1'!D22</f>
        <v>0</v>
      </c>
      <c r="D18" s="851">
        <f>'1'!E22</f>
        <v>0</v>
      </c>
      <c r="E18" s="851">
        <v>0</v>
      </c>
      <c r="F18" s="851">
        <f t="shared" si="3"/>
        <v>0</v>
      </c>
    </row>
    <row r="19" spans="1:6" ht="15.6" x14ac:dyDescent="0.3">
      <c r="A19" s="843"/>
      <c r="B19" s="823" t="s">
        <v>878</v>
      </c>
      <c r="C19" s="851">
        <f>'1'!D23</f>
        <v>25387</v>
      </c>
      <c r="D19" s="851">
        <f>'1'!E23</f>
        <v>21180</v>
      </c>
      <c r="E19" s="851">
        <v>21180</v>
      </c>
      <c r="F19" s="851">
        <f t="shared" si="3"/>
        <v>0</v>
      </c>
    </row>
    <row r="20" spans="1:6" ht="15.6" x14ac:dyDescent="0.3">
      <c r="A20" s="843"/>
      <c r="B20" s="823" t="s">
        <v>879</v>
      </c>
      <c r="C20" s="851">
        <f>'1'!D24</f>
        <v>21610</v>
      </c>
      <c r="D20" s="851">
        <f>'1'!E24</f>
        <v>25595</v>
      </c>
      <c r="E20" s="851">
        <v>12981</v>
      </c>
      <c r="F20" s="851">
        <f t="shared" si="3"/>
        <v>12614</v>
      </c>
    </row>
    <row r="21" spans="1:6" ht="15.6" x14ac:dyDescent="0.3">
      <c r="A21" s="843"/>
      <c r="B21" s="823" t="s">
        <v>880</v>
      </c>
      <c r="C21" s="851">
        <f>'1'!D25</f>
        <v>26343</v>
      </c>
      <c r="D21" s="851">
        <f>'1'!E25</f>
        <v>58986</v>
      </c>
      <c r="E21" s="851">
        <v>0</v>
      </c>
      <c r="F21" s="851">
        <f t="shared" si="3"/>
        <v>58986</v>
      </c>
    </row>
    <row r="22" spans="1:6" ht="15.6" x14ac:dyDescent="0.3">
      <c r="A22" s="853"/>
      <c r="B22" s="874" t="s">
        <v>881</v>
      </c>
      <c r="C22" s="875">
        <f>'1'!D26</f>
        <v>614</v>
      </c>
      <c r="D22" s="875">
        <f>'1'!E26</f>
        <v>0</v>
      </c>
      <c r="E22" s="875">
        <v>0</v>
      </c>
      <c r="F22" s="875">
        <f t="shared" si="3"/>
        <v>0</v>
      </c>
    </row>
    <row r="23" spans="1:6" x14ac:dyDescent="0.3">
      <c r="A23" s="30"/>
      <c r="B23" s="30"/>
      <c r="C23" s="30"/>
      <c r="D23" s="30"/>
      <c r="E23" s="30"/>
      <c r="F23" s="49"/>
    </row>
    <row r="24" spans="1:6" x14ac:dyDescent="0.3">
      <c r="A24" s="9"/>
      <c r="B24" s="9"/>
      <c r="C24" s="9"/>
      <c r="D24" s="9"/>
      <c r="E24" s="30"/>
      <c r="F24" s="49"/>
    </row>
    <row r="25" spans="1:6" x14ac:dyDescent="0.3">
      <c r="A25" s="13"/>
      <c r="B25" s="13"/>
      <c r="C25" s="13"/>
      <c r="D25" s="13"/>
      <c r="E25" s="30"/>
      <c r="F25" s="49"/>
    </row>
  </sheetData>
  <mergeCells count="4">
    <mergeCell ref="D3:F3"/>
    <mergeCell ref="A5:B5"/>
    <mergeCell ref="A12:B12"/>
    <mergeCell ref="A3:B4"/>
  </mergeCells>
  <pageMargins left="0.7" right="0.7" top="0.78740157499999996" bottom="0.78740157499999996" header="0.3" footer="0.3"/>
  <pageSetup paperSize="9" orientation="portrait" r:id="rId1"/>
  <ignoredErrors>
    <ignoredError sqref="C5:F12" unlocked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workbookViewId="0">
      <selection activeCell="J19" sqref="J19"/>
    </sheetView>
  </sheetViews>
  <sheetFormatPr defaultRowHeight="14.4" x14ac:dyDescent="0.3"/>
  <cols>
    <col min="1" max="1" width="10.6640625" customWidth="1"/>
    <col min="2" max="2" width="38.33203125" customWidth="1"/>
    <col min="3" max="4" width="16.44140625" customWidth="1"/>
    <col min="5" max="5" width="12.6640625" customWidth="1"/>
  </cols>
  <sheetData>
    <row r="1" spans="1:6" ht="15.6" x14ac:dyDescent="0.3">
      <c r="A1" s="68" t="s">
        <v>882</v>
      </c>
      <c r="B1" s="68"/>
      <c r="C1" s="68"/>
      <c r="D1" s="68"/>
      <c r="E1" s="847"/>
      <c r="F1" s="28"/>
    </row>
    <row r="2" spans="1:6" ht="15.6" x14ac:dyDescent="0.3">
      <c r="A2" s="859"/>
      <c r="B2" s="859"/>
      <c r="C2" s="859"/>
      <c r="D2" s="859"/>
      <c r="E2" s="860" t="s">
        <v>332</v>
      </c>
      <c r="F2" s="28"/>
    </row>
    <row r="3" spans="1:6" ht="31.2" x14ac:dyDescent="0.3">
      <c r="A3" s="1294"/>
      <c r="B3" s="1294"/>
      <c r="C3" s="871" t="s">
        <v>1036</v>
      </c>
      <c r="D3" s="871" t="s">
        <v>1037</v>
      </c>
      <c r="E3" s="871" t="s">
        <v>895</v>
      </c>
      <c r="F3" s="53"/>
    </row>
    <row r="4" spans="1:6" ht="15.6" x14ac:dyDescent="0.3">
      <c r="A4" s="1295" t="s">
        <v>434</v>
      </c>
      <c r="B4" s="1295"/>
      <c r="C4" s="876">
        <f>C5</f>
        <v>100</v>
      </c>
      <c r="D4" s="876">
        <f>D5</f>
        <v>100</v>
      </c>
      <c r="E4" s="876">
        <f>D4-C4</f>
        <v>0</v>
      </c>
      <c r="F4" s="53"/>
    </row>
    <row r="5" spans="1:6" ht="40.200000000000003" customHeight="1" x14ac:dyDescent="0.3">
      <c r="A5" s="840" t="s">
        <v>464</v>
      </c>
      <c r="B5" s="841" t="s">
        <v>883</v>
      </c>
      <c r="C5" s="858">
        <f>'1'!D28</f>
        <v>100</v>
      </c>
      <c r="D5" s="858">
        <f>'1'!E28</f>
        <v>100</v>
      </c>
      <c r="E5" s="842">
        <f t="shared" ref="E5:E9" si="0">D5-C5</f>
        <v>0</v>
      </c>
      <c r="F5" s="53"/>
    </row>
    <row r="6" spans="1:6" ht="15.6" x14ac:dyDescent="0.3">
      <c r="A6" s="1296" t="s">
        <v>884</v>
      </c>
      <c r="B6" s="1296"/>
      <c r="C6" s="876">
        <f>SUM(C7:C9)</f>
        <v>1061547</v>
      </c>
      <c r="D6" s="876">
        <f>SUM(D7:D9)</f>
        <v>1108913</v>
      </c>
      <c r="E6" s="876">
        <f t="shared" si="0"/>
        <v>47366</v>
      </c>
      <c r="F6" s="56"/>
    </row>
    <row r="7" spans="1:6" ht="15.6" x14ac:dyDescent="0.3">
      <c r="A7" s="843" t="s">
        <v>464</v>
      </c>
      <c r="B7" s="843" t="s">
        <v>885</v>
      </c>
      <c r="C7" s="851">
        <f>'1'!D78</f>
        <v>1311</v>
      </c>
      <c r="D7" s="851">
        <f>'1'!E78</f>
        <v>1323</v>
      </c>
      <c r="E7" s="844">
        <f t="shared" si="0"/>
        <v>12</v>
      </c>
      <c r="F7" s="57"/>
    </row>
    <row r="8" spans="1:6" ht="15.6" x14ac:dyDescent="0.3">
      <c r="A8" s="843"/>
      <c r="B8" s="823" t="s">
        <v>886</v>
      </c>
      <c r="C8" s="851">
        <f>'1'!D80</f>
        <v>1060224</v>
      </c>
      <c r="D8" s="851">
        <f>'1'!E80</f>
        <v>1107568</v>
      </c>
      <c r="E8" s="844">
        <f t="shared" si="0"/>
        <v>47344</v>
      </c>
      <c r="F8" s="57"/>
    </row>
    <row r="9" spans="1:6" ht="15.6" x14ac:dyDescent="0.3">
      <c r="A9" s="845"/>
      <c r="B9" s="846" t="s">
        <v>887</v>
      </c>
      <c r="C9" s="858">
        <f>'1'!D79</f>
        <v>12</v>
      </c>
      <c r="D9" s="858">
        <f>'1'!E79</f>
        <v>22</v>
      </c>
      <c r="E9" s="842">
        <f t="shared" si="0"/>
        <v>10</v>
      </c>
      <c r="F9" s="58"/>
    </row>
    <row r="10" spans="1:6" x14ac:dyDescent="0.3">
      <c r="A10" s="30"/>
      <c r="B10" s="30"/>
      <c r="C10" s="30"/>
      <c r="D10" s="30"/>
      <c r="E10" s="49"/>
      <c r="F10" s="30"/>
    </row>
    <row r="11" spans="1:6" x14ac:dyDescent="0.3">
      <c r="A11" s="9"/>
      <c r="B11" s="9"/>
      <c r="C11" s="9"/>
      <c r="D11" s="9"/>
      <c r="E11" s="49"/>
      <c r="F11" s="30"/>
    </row>
    <row r="12" spans="1:6" x14ac:dyDescent="0.3">
      <c r="A12" s="13"/>
      <c r="B12" s="13"/>
      <c r="C12" s="13"/>
      <c r="D12" s="13"/>
      <c r="E12" s="49"/>
      <c r="F12" s="30"/>
    </row>
  </sheetData>
  <mergeCells count="3">
    <mergeCell ref="A3:B3"/>
    <mergeCell ref="A4:B4"/>
    <mergeCell ref="A6:B6"/>
  </mergeCells>
  <pageMargins left="0.7" right="0.7" top="0.78740157499999996" bottom="0.78740157499999996" header="0.3" footer="0.3"/>
  <pageSetup paperSize="9" orientation="portrait" r:id="rId1"/>
  <ignoredErrors>
    <ignoredError sqref="C4:E4 C6:E6 E7:E9 E5" unlocked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workbookViewId="0">
      <selection activeCell="B9" sqref="B9"/>
    </sheetView>
  </sheetViews>
  <sheetFormatPr defaultRowHeight="14.4" x14ac:dyDescent="0.3"/>
  <cols>
    <col min="1" max="1" width="10.6640625" customWidth="1"/>
    <col min="2" max="2" width="36.6640625" bestFit="1" customWidth="1"/>
    <col min="3" max="4" width="16.44140625" customWidth="1"/>
    <col min="5" max="5" width="13" customWidth="1"/>
  </cols>
  <sheetData>
    <row r="1" spans="1:6" ht="15.6" x14ac:dyDescent="0.3">
      <c r="A1" s="68" t="s">
        <v>888</v>
      </c>
      <c r="B1" s="68"/>
      <c r="C1" s="68"/>
      <c r="D1" s="68"/>
      <c r="E1" s="847"/>
      <c r="F1" s="28"/>
    </row>
    <row r="2" spans="1:6" ht="15.6" x14ac:dyDescent="0.3">
      <c r="A2" s="848"/>
      <c r="B2" s="848"/>
      <c r="C2" s="848"/>
      <c r="D2" s="848"/>
      <c r="E2" s="849" t="s">
        <v>332</v>
      </c>
      <c r="F2" s="28"/>
    </row>
    <row r="3" spans="1:6" ht="31.2" x14ac:dyDescent="0.3">
      <c r="A3" s="1294"/>
      <c r="B3" s="1294"/>
      <c r="C3" s="871" t="s">
        <v>1036</v>
      </c>
      <c r="D3" s="871" t="s">
        <v>1037</v>
      </c>
      <c r="E3" s="871" t="s">
        <v>895</v>
      </c>
      <c r="F3" s="53"/>
    </row>
    <row r="4" spans="1:6" ht="15.6" x14ac:dyDescent="0.3">
      <c r="A4" s="1295" t="s">
        <v>381</v>
      </c>
      <c r="B4" s="1295"/>
      <c r="C4" s="876">
        <f>SUM(C5:C10)</f>
        <v>6296</v>
      </c>
      <c r="D4" s="876">
        <f>SUM(D5:D10)</f>
        <v>6467</v>
      </c>
      <c r="E4" s="876">
        <f>D4-C4</f>
        <v>171</v>
      </c>
      <c r="F4" s="53"/>
    </row>
    <row r="5" spans="1:6" ht="15.6" x14ac:dyDescent="0.3">
      <c r="A5" s="823" t="s">
        <v>788</v>
      </c>
      <c r="B5" s="850" t="s">
        <v>1038</v>
      </c>
      <c r="C5" s="851">
        <f>'1'!D48</f>
        <v>1468</v>
      </c>
      <c r="D5" s="851">
        <f>'1'!E48</f>
        <v>1248</v>
      </c>
      <c r="E5" s="844">
        <f>D5-C5</f>
        <v>-220</v>
      </c>
      <c r="F5" s="53"/>
    </row>
    <row r="6" spans="1:6" ht="15.6" x14ac:dyDescent="0.3">
      <c r="A6" s="852"/>
      <c r="B6" s="850" t="s">
        <v>889</v>
      </c>
      <c r="C6" s="851">
        <f>'1'!D49</f>
        <v>80</v>
      </c>
      <c r="D6" s="851">
        <f>'1'!E49</f>
        <v>6</v>
      </c>
      <c r="E6" s="844">
        <f t="shared" ref="E6:E10" si="0">D6-C6</f>
        <v>-74</v>
      </c>
      <c r="F6" s="53"/>
    </row>
    <row r="7" spans="1:6" ht="15.6" x14ac:dyDescent="0.3">
      <c r="A7" s="852"/>
      <c r="B7" s="850" t="s">
        <v>890</v>
      </c>
      <c r="C7" s="851">
        <f>'1'!D50</f>
        <v>0</v>
      </c>
      <c r="D7" s="851">
        <f>'1'!E50</f>
        <v>0</v>
      </c>
      <c r="E7" s="844">
        <f t="shared" si="0"/>
        <v>0</v>
      </c>
      <c r="F7" s="53"/>
    </row>
    <row r="8" spans="1:6" ht="15.6" x14ac:dyDescent="0.3">
      <c r="A8" s="852"/>
      <c r="B8" s="850" t="s">
        <v>891</v>
      </c>
      <c r="C8" s="851">
        <f>'1'!D52</f>
        <v>0</v>
      </c>
      <c r="D8" s="851">
        <f>'1'!E52</f>
        <v>0</v>
      </c>
      <c r="E8" s="844">
        <f t="shared" si="0"/>
        <v>0</v>
      </c>
      <c r="F8" s="53"/>
    </row>
    <row r="9" spans="1:6" ht="15.6" x14ac:dyDescent="0.3">
      <c r="A9" s="852"/>
      <c r="B9" s="850" t="s">
        <v>892</v>
      </c>
      <c r="C9" s="851">
        <f>'1'!D53</f>
        <v>0</v>
      </c>
      <c r="D9" s="851">
        <f>'1'!E53</f>
        <v>0</v>
      </c>
      <c r="E9" s="844">
        <f t="shared" si="0"/>
        <v>0</v>
      </c>
      <c r="F9" s="53"/>
    </row>
    <row r="10" spans="1:6" ht="15.6" x14ac:dyDescent="0.3">
      <c r="A10" s="857"/>
      <c r="B10" s="841" t="s">
        <v>893</v>
      </c>
      <c r="C10" s="858">
        <f>'1'!D54</f>
        <v>4748</v>
      </c>
      <c r="D10" s="858">
        <f>'1'!E54</f>
        <v>5213</v>
      </c>
      <c r="E10" s="842">
        <f t="shared" si="0"/>
        <v>465</v>
      </c>
      <c r="F10" s="53"/>
    </row>
    <row r="11" spans="1:6" x14ac:dyDescent="0.3">
      <c r="A11" s="30"/>
      <c r="B11" s="30"/>
      <c r="C11" s="30"/>
      <c r="D11" s="30"/>
      <c r="E11" s="49"/>
      <c r="F11" s="30"/>
    </row>
    <row r="12" spans="1:6" x14ac:dyDescent="0.3">
      <c r="A12" s="9"/>
      <c r="B12" s="9"/>
      <c r="C12" s="9"/>
      <c r="D12" s="9"/>
      <c r="E12" s="49"/>
      <c r="F12" s="30"/>
    </row>
    <row r="13" spans="1:6" x14ac:dyDescent="0.3">
      <c r="A13" s="13"/>
      <c r="B13" s="13"/>
      <c r="C13" s="13"/>
      <c r="D13" s="13"/>
      <c r="E13" s="49"/>
      <c r="F13" s="30"/>
    </row>
  </sheetData>
  <mergeCells count="2">
    <mergeCell ref="A3:B3"/>
    <mergeCell ref="A4:B4"/>
  </mergeCells>
  <pageMargins left="0.7" right="0.7" top="0.78740157499999996" bottom="0.78740157499999996" header="0.3" footer="0.3"/>
  <pageSetup paperSize="9" orientation="portrait" r:id="rId1"/>
  <ignoredErrors>
    <ignoredError sqref="E4:E10 C4:D4" unlocked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D1048576"/>
    </sheetView>
  </sheetViews>
  <sheetFormatPr defaultRowHeight="14.4" x14ac:dyDescent="0.3"/>
  <cols>
    <col min="1" max="1" width="10.6640625" customWidth="1"/>
    <col min="2" max="2" width="46.33203125" customWidth="1"/>
    <col min="3" max="4" width="16.44140625" customWidth="1"/>
    <col min="5" max="5" width="11.88671875" customWidth="1"/>
  </cols>
  <sheetData>
    <row r="1" spans="1:6" ht="15.6" x14ac:dyDescent="0.3">
      <c r="A1" s="68" t="s">
        <v>894</v>
      </c>
      <c r="B1" s="68"/>
      <c r="C1" s="68"/>
      <c r="D1" s="68"/>
      <c r="E1" s="847"/>
      <c r="F1" s="28"/>
    </row>
    <row r="2" spans="1:6" ht="15.6" x14ac:dyDescent="0.3">
      <c r="A2" s="848"/>
      <c r="B2" s="848"/>
      <c r="C2" s="848"/>
      <c r="D2" s="848"/>
      <c r="E2" s="849" t="s">
        <v>332</v>
      </c>
      <c r="F2" s="28"/>
    </row>
    <row r="3" spans="1:6" ht="31.2" x14ac:dyDescent="0.3">
      <c r="A3" s="1293"/>
      <c r="B3" s="1293"/>
      <c r="C3" s="864" t="s">
        <v>1036</v>
      </c>
      <c r="D3" s="864" t="s">
        <v>1037</v>
      </c>
      <c r="E3" s="864" t="s">
        <v>895</v>
      </c>
      <c r="F3" s="53"/>
    </row>
    <row r="4" spans="1:6" ht="15" customHeight="1" x14ac:dyDescent="0.3">
      <c r="A4" s="1297" t="s">
        <v>363</v>
      </c>
      <c r="B4" s="1297"/>
      <c r="C4" s="862">
        <f>SUM(C5:C10)</f>
        <v>77396</v>
      </c>
      <c r="D4" s="862">
        <f>SUM(D5:D10)</f>
        <v>72807</v>
      </c>
      <c r="E4" s="862">
        <f>D4-C4</f>
        <v>-4589</v>
      </c>
      <c r="F4" s="53"/>
    </row>
    <row r="5" spans="1:6" ht="15" customHeight="1" x14ac:dyDescent="0.3">
      <c r="A5" s="843" t="s">
        <v>464</v>
      </c>
      <c r="B5" s="850" t="s">
        <v>896</v>
      </c>
      <c r="C5" s="851">
        <f>'1'!D58</f>
        <v>28175</v>
      </c>
      <c r="D5" s="851">
        <f>'1'!E58</f>
        <v>36848</v>
      </c>
      <c r="E5" s="844">
        <f t="shared" ref="E5:E10" si="0">D5-C5</f>
        <v>8673</v>
      </c>
      <c r="F5" s="53"/>
    </row>
    <row r="6" spans="1:6" ht="15" customHeight="1" x14ac:dyDescent="0.3">
      <c r="A6" s="852"/>
      <c r="B6" s="850" t="s">
        <v>897</v>
      </c>
      <c r="C6" s="851">
        <f>'1'!D61</f>
        <v>669</v>
      </c>
      <c r="D6" s="851">
        <f>'1'!E61</f>
        <v>786</v>
      </c>
      <c r="E6" s="844">
        <f t="shared" si="0"/>
        <v>117</v>
      </c>
      <c r="F6" s="53"/>
    </row>
    <row r="7" spans="1:6" ht="15" customHeight="1" x14ac:dyDescent="0.3">
      <c r="A7" s="852"/>
      <c r="B7" s="850" t="s">
        <v>898</v>
      </c>
      <c r="C7" s="851">
        <f>'1'!D64</f>
        <v>0</v>
      </c>
      <c r="D7" s="851">
        <f>'1'!E64</f>
        <v>0</v>
      </c>
      <c r="E7" s="844">
        <f t="shared" si="0"/>
        <v>0</v>
      </c>
      <c r="F7" s="53"/>
    </row>
    <row r="8" spans="1:6" ht="15" customHeight="1" x14ac:dyDescent="0.3">
      <c r="A8" s="852"/>
      <c r="B8" s="850" t="s">
        <v>899</v>
      </c>
      <c r="C8" s="851">
        <f>'1'!D63</f>
        <v>16</v>
      </c>
      <c r="D8" s="851">
        <f>'1'!E63</f>
        <v>18</v>
      </c>
      <c r="E8" s="844">
        <f t="shared" si="0"/>
        <v>2</v>
      </c>
      <c r="F8" s="53"/>
    </row>
    <row r="9" spans="1:6" ht="15" customHeight="1" x14ac:dyDescent="0.3">
      <c r="A9" s="852"/>
      <c r="B9" s="850" t="s">
        <v>900</v>
      </c>
      <c r="C9" s="851">
        <f>'1'!D65</f>
        <v>0</v>
      </c>
      <c r="D9" s="851">
        <f>'1'!E65</f>
        <v>366</v>
      </c>
      <c r="E9" s="844">
        <f t="shared" si="0"/>
        <v>366</v>
      </c>
      <c r="F9" s="53"/>
    </row>
    <row r="10" spans="1:6" ht="15" customHeight="1" x14ac:dyDescent="0.3">
      <c r="A10" s="853"/>
      <c r="B10" s="854" t="s">
        <v>746</v>
      </c>
      <c r="C10" s="855">
        <f>'1'!D59+'1'!D60+'1'!D62+'1'!D66+'1'!D67+'1'!D68+'1'!D69+'1'!D70+'1'!D71+'1'!D72+'1'!D73+'1'!D74+'1'!D75+'1'!D76</f>
        <v>48536</v>
      </c>
      <c r="D10" s="855">
        <f>'1'!E59+'1'!E60+'1'!E62+'1'!E66+'1'!E67+'1'!E68+'1'!E69+'1'!E70+'1'!E71+'1'!E72+'1'!E73+'1'!E74+'1'!E75+'1'!E76</f>
        <v>34789</v>
      </c>
      <c r="E10" s="855">
        <f t="shared" si="0"/>
        <v>-13747</v>
      </c>
      <c r="F10" s="53"/>
    </row>
    <row r="11" spans="1:6" ht="15" customHeight="1" x14ac:dyDescent="0.3">
      <c r="A11" s="1298" t="s">
        <v>388</v>
      </c>
      <c r="B11" s="1298"/>
      <c r="C11" s="863">
        <f>SUM(C12:C18)</f>
        <v>111232</v>
      </c>
      <c r="D11" s="863">
        <f>SUM(D12:D18)</f>
        <v>115578</v>
      </c>
      <c r="E11" s="863">
        <f>D11-C11</f>
        <v>4346</v>
      </c>
      <c r="F11" s="56"/>
    </row>
    <row r="12" spans="1:6" ht="15" customHeight="1" x14ac:dyDescent="0.3">
      <c r="A12" s="843" t="s">
        <v>464</v>
      </c>
      <c r="B12" s="850" t="s">
        <v>901</v>
      </c>
      <c r="C12" s="851">
        <f xml:space="preserve"> '1'!D111</f>
        <v>16165</v>
      </c>
      <c r="D12" s="851">
        <f xml:space="preserve"> '1'!E111</f>
        <v>15929</v>
      </c>
      <c r="E12" s="844">
        <f t="shared" ref="E12:E20" si="1">D12-C12</f>
        <v>-236</v>
      </c>
      <c r="F12" s="57"/>
    </row>
    <row r="13" spans="1:6" ht="15" customHeight="1" x14ac:dyDescent="0.3">
      <c r="A13" s="843"/>
      <c r="B13" s="850" t="s">
        <v>902</v>
      </c>
      <c r="C13" s="851">
        <f>'1'!D113</f>
        <v>1226</v>
      </c>
      <c r="D13" s="851">
        <f>'1'!E113</f>
        <v>1609</v>
      </c>
      <c r="E13" s="844">
        <f t="shared" si="1"/>
        <v>383</v>
      </c>
      <c r="F13" s="57"/>
    </row>
    <row r="14" spans="1:6" ht="15" customHeight="1" x14ac:dyDescent="0.3">
      <c r="A14" s="843"/>
      <c r="B14" s="850" t="s">
        <v>903</v>
      </c>
      <c r="C14" s="851">
        <f>'1'!D115+'1'!D116</f>
        <v>46545</v>
      </c>
      <c r="D14" s="851">
        <f>'1'!E115+'1'!E116</f>
        <v>47766</v>
      </c>
      <c r="E14" s="844">
        <f t="shared" si="1"/>
        <v>1221</v>
      </c>
      <c r="F14" s="57"/>
    </row>
    <row r="15" spans="1:6" ht="15" customHeight="1" x14ac:dyDescent="0.3">
      <c r="A15" s="843"/>
      <c r="B15" s="850" t="s">
        <v>904</v>
      </c>
      <c r="C15" s="851">
        <f>'1'!D117</f>
        <v>22526</v>
      </c>
      <c r="D15" s="851">
        <f>'1'!E117</f>
        <v>23657</v>
      </c>
      <c r="E15" s="844">
        <f t="shared" si="1"/>
        <v>1131</v>
      </c>
      <c r="F15" s="57"/>
    </row>
    <row r="16" spans="1:6" ht="15" customHeight="1" x14ac:dyDescent="0.3">
      <c r="A16" s="843"/>
      <c r="B16" s="850" t="s">
        <v>905</v>
      </c>
      <c r="C16" s="844">
        <f>'1'!D119</f>
        <v>4798</v>
      </c>
      <c r="D16" s="844">
        <f>'1'!E119</f>
        <v>5145</v>
      </c>
      <c r="E16" s="844">
        <f t="shared" si="1"/>
        <v>347</v>
      </c>
      <c r="F16" s="57"/>
    </row>
    <row r="17" spans="1:6" ht="15" customHeight="1" x14ac:dyDescent="0.3">
      <c r="A17" s="843"/>
      <c r="B17" s="850" t="s">
        <v>906</v>
      </c>
      <c r="C17" s="851">
        <f>'1'!D122</f>
        <v>4148</v>
      </c>
      <c r="D17" s="851">
        <f>'1'!E122</f>
        <v>13539</v>
      </c>
      <c r="E17" s="844">
        <f t="shared" si="1"/>
        <v>9391</v>
      </c>
      <c r="F17" s="57"/>
    </row>
    <row r="18" spans="1:6" ht="15" customHeight="1" x14ac:dyDescent="0.3">
      <c r="A18" s="856"/>
      <c r="B18" s="854" t="s">
        <v>650</v>
      </c>
      <c r="C18" s="855">
        <f>'1'!D112+'1'!D114+'1'!D118+'1'!D120+'1'!D121+'1'!D123+'1'!D124+'1'!D125+'1'!D126+'1'!D127+'1'!D128+'1'!D129+'1'!D130+'1'!D131+'1'!D132+'1'!D133</f>
        <v>15824</v>
      </c>
      <c r="D18" s="855">
        <f>'1'!E112+'1'!E114+'1'!E118+'1'!E120+'1'!E121+'1'!E123+'1'!E124+'1'!E125+'1'!E126+'1'!E127+'1'!E128+'1'!E129+'1'!E130+'1'!E131+'1'!E132+'1'!E133</f>
        <v>7933</v>
      </c>
      <c r="E18" s="855">
        <f>D18-C18</f>
        <v>-7891</v>
      </c>
      <c r="F18" s="57"/>
    </row>
    <row r="19" spans="1:6" ht="15" customHeight="1" x14ac:dyDescent="0.3">
      <c r="A19" s="1299" t="s">
        <v>441</v>
      </c>
      <c r="B19" s="1299"/>
      <c r="C19" s="865">
        <f>'1'!D102</f>
        <v>0</v>
      </c>
      <c r="D19" s="865">
        <f>'1'!E102</f>
        <v>0</v>
      </c>
      <c r="E19" s="865">
        <f t="shared" si="1"/>
        <v>0</v>
      </c>
      <c r="F19" s="58"/>
    </row>
    <row r="20" spans="1:6" ht="15" customHeight="1" x14ac:dyDescent="0.3">
      <c r="A20" s="1300" t="s">
        <v>907</v>
      </c>
      <c r="B20" s="1300"/>
      <c r="C20" s="866">
        <f>'1'!D103+'1'!D104+'1'!D128+'1'!D129+'1'!D130+'1'!D131</f>
        <v>0</v>
      </c>
      <c r="D20" s="866">
        <f>'1'!E103+'1'!E104+'1'!E128+'1'!E129+'1'!E130+'1'!E131</f>
        <v>0</v>
      </c>
      <c r="E20" s="867">
        <f t="shared" si="1"/>
        <v>0</v>
      </c>
      <c r="F20" s="30"/>
    </row>
    <row r="21" spans="1:6" ht="15" customHeight="1" x14ac:dyDescent="0.3">
      <c r="A21" s="868" t="s">
        <v>788</v>
      </c>
      <c r="B21" s="868" t="s">
        <v>908</v>
      </c>
      <c r="C21" s="869">
        <f>'1'!D103+'1'!D128+'1'!D129</f>
        <v>0</v>
      </c>
      <c r="D21" s="869">
        <f>'1'!E103+'1'!E128+'1'!E129</f>
        <v>0</v>
      </c>
      <c r="E21" s="870">
        <f>D21-C21</f>
        <v>0</v>
      </c>
      <c r="F21" s="30"/>
    </row>
    <row r="22" spans="1:6" x14ac:dyDescent="0.3">
      <c r="A22" s="13"/>
      <c r="B22" s="13"/>
      <c r="C22" s="13"/>
      <c r="D22" s="13"/>
      <c r="E22" s="49"/>
      <c r="F22" s="30"/>
    </row>
  </sheetData>
  <mergeCells count="5">
    <mergeCell ref="A3:B3"/>
    <mergeCell ref="A4:B4"/>
    <mergeCell ref="A11:B11"/>
    <mergeCell ref="A19:B19"/>
    <mergeCell ref="A20:B20"/>
  </mergeCells>
  <pageMargins left="0.7" right="0.7" top="0.78740157499999996" bottom="0.78740157499999996" header="0.3" footer="0.3"/>
  <pageSetup paperSize="9" orientation="portrait" r:id="rId1"/>
  <ignoredErrors>
    <ignoredError sqref="C4:E21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/>
  </sheetViews>
  <sheetFormatPr defaultRowHeight="14.4" x14ac:dyDescent="0.3"/>
  <cols>
    <col min="1" max="1" width="22.6640625" customWidth="1"/>
    <col min="2" max="2" width="45.5546875" customWidth="1"/>
  </cols>
  <sheetData>
    <row r="1" spans="1:2" ht="15.6" x14ac:dyDescent="0.3">
      <c r="A1" s="68" t="s">
        <v>909</v>
      </c>
    </row>
    <row r="3" spans="1:2" ht="18" customHeight="1" x14ac:dyDescent="0.3">
      <c r="A3" s="834" t="s">
        <v>910</v>
      </c>
      <c r="B3" s="834" t="s">
        <v>911</v>
      </c>
    </row>
    <row r="4" spans="1:2" ht="15.6" x14ac:dyDescent="0.3">
      <c r="A4" s="835" t="s">
        <v>912</v>
      </c>
      <c r="B4" s="835" t="s">
        <v>913</v>
      </c>
    </row>
    <row r="5" spans="1:2" ht="15.6" x14ac:dyDescent="0.3">
      <c r="A5" s="836" t="s">
        <v>914</v>
      </c>
      <c r="B5" s="836" t="s">
        <v>915</v>
      </c>
    </row>
    <row r="6" spans="1:2" ht="15.6" x14ac:dyDescent="0.3">
      <c r="A6" s="836" t="s">
        <v>916</v>
      </c>
      <c r="B6" s="836" t="s">
        <v>917</v>
      </c>
    </row>
    <row r="7" spans="1:2" ht="15.6" x14ac:dyDescent="0.3">
      <c r="A7" s="836" t="s">
        <v>918</v>
      </c>
      <c r="B7" s="836" t="s">
        <v>919</v>
      </c>
    </row>
    <row r="8" spans="1:2" ht="15.6" x14ac:dyDescent="0.3">
      <c r="A8" s="836" t="s">
        <v>920</v>
      </c>
      <c r="B8" s="836" t="s">
        <v>921</v>
      </c>
    </row>
    <row r="9" spans="1:2" ht="15.6" x14ac:dyDescent="0.3">
      <c r="A9" s="837" t="s">
        <v>922</v>
      </c>
      <c r="B9" s="836" t="s">
        <v>923</v>
      </c>
    </row>
    <row r="10" spans="1:2" ht="15.6" x14ac:dyDescent="0.3">
      <c r="A10" s="836" t="s">
        <v>924</v>
      </c>
      <c r="B10" s="836" t="s">
        <v>925</v>
      </c>
    </row>
    <row r="11" spans="1:2" ht="15.6" x14ac:dyDescent="0.3">
      <c r="A11" s="836" t="s">
        <v>926</v>
      </c>
      <c r="B11" s="836" t="s">
        <v>927</v>
      </c>
    </row>
    <row r="12" spans="1:2" ht="15.6" x14ac:dyDescent="0.3">
      <c r="A12" s="836" t="s">
        <v>928</v>
      </c>
      <c r="B12" s="836" t="s">
        <v>929</v>
      </c>
    </row>
    <row r="13" spans="1:2" ht="15.6" x14ac:dyDescent="0.3">
      <c r="A13" s="836" t="s">
        <v>930</v>
      </c>
      <c r="B13" s="836" t="s">
        <v>931</v>
      </c>
    </row>
    <row r="14" spans="1:2" ht="15.6" x14ac:dyDescent="0.3">
      <c r="A14" s="836" t="s">
        <v>932</v>
      </c>
      <c r="B14" s="836" t="s">
        <v>933</v>
      </c>
    </row>
    <row r="15" spans="1:2" ht="15.6" x14ac:dyDescent="0.3">
      <c r="A15" s="836" t="s">
        <v>934</v>
      </c>
      <c r="B15" s="836" t="s">
        <v>935</v>
      </c>
    </row>
    <row r="16" spans="1:2" ht="15.6" x14ac:dyDescent="0.3">
      <c r="A16" s="836" t="s">
        <v>936</v>
      </c>
      <c r="B16" s="836" t="s">
        <v>937</v>
      </c>
    </row>
    <row r="17" spans="1:2" ht="15.6" x14ac:dyDescent="0.3">
      <c r="A17" s="836" t="s">
        <v>938</v>
      </c>
      <c r="B17" s="836" t="s">
        <v>939</v>
      </c>
    </row>
    <row r="18" spans="1:2" ht="15.6" x14ac:dyDescent="0.3">
      <c r="A18" s="836" t="s">
        <v>940</v>
      </c>
      <c r="B18" s="836" t="s">
        <v>941</v>
      </c>
    </row>
    <row r="19" spans="1:2" ht="15.6" x14ac:dyDescent="0.3">
      <c r="A19" s="836" t="s">
        <v>942</v>
      </c>
      <c r="B19" s="836" t="s">
        <v>943</v>
      </c>
    </row>
    <row r="20" spans="1:2" ht="15.6" x14ac:dyDescent="0.3">
      <c r="A20" s="836" t="s">
        <v>944</v>
      </c>
      <c r="B20" s="836" t="s">
        <v>945</v>
      </c>
    </row>
    <row r="21" spans="1:2" ht="15.6" x14ac:dyDescent="0.3">
      <c r="A21" s="1303" t="s">
        <v>946</v>
      </c>
      <c r="B21" s="838" t="s">
        <v>947</v>
      </c>
    </row>
    <row r="22" spans="1:2" ht="15.6" x14ac:dyDescent="0.3">
      <c r="A22" s="1304"/>
      <c r="B22" s="838" t="s">
        <v>948</v>
      </c>
    </row>
    <row r="23" spans="1:2" ht="15.6" x14ac:dyDescent="0.3">
      <c r="A23" s="1305"/>
      <c r="B23" s="838" t="s">
        <v>949</v>
      </c>
    </row>
    <row r="24" spans="1:2" ht="15.6" x14ac:dyDescent="0.3">
      <c r="A24" s="877"/>
      <c r="B24" s="878"/>
    </row>
    <row r="25" spans="1:2" ht="15.6" x14ac:dyDescent="0.3">
      <c r="A25" s="879" t="s">
        <v>950</v>
      </c>
    </row>
    <row r="26" spans="1:2" ht="15.6" x14ac:dyDescent="0.3">
      <c r="A26" s="878" t="s">
        <v>951</v>
      </c>
    </row>
    <row r="27" spans="1:2" x14ac:dyDescent="0.3">
      <c r="A27" s="729"/>
      <c r="B27" s="729"/>
    </row>
    <row r="28" spans="1:2" ht="18" customHeight="1" x14ac:dyDescent="0.3">
      <c r="A28" s="839" t="s">
        <v>952</v>
      </c>
      <c r="B28" s="839" t="s">
        <v>911</v>
      </c>
    </row>
    <row r="29" spans="1:2" ht="15.6" customHeight="1" x14ac:dyDescent="0.3">
      <c r="A29" s="836" t="s">
        <v>953</v>
      </c>
      <c r="B29" s="836" t="s">
        <v>954</v>
      </c>
    </row>
    <row r="30" spans="1:2" ht="15.6" customHeight="1" x14ac:dyDescent="0.3">
      <c r="A30" s="836" t="s">
        <v>955</v>
      </c>
      <c r="B30" s="836" t="s">
        <v>956</v>
      </c>
    </row>
    <row r="31" spans="1:2" ht="15.6" customHeight="1" x14ac:dyDescent="0.3">
      <c r="A31" s="836" t="s">
        <v>957</v>
      </c>
      <c r="B31" s="836" t="s">
        <v>958</v>
      </c>
    </row>
    <row r="32" spans="1:2" ht="15.6" customHeight="1" x14ac:dyDescent="0.3">
      <c r="A32" s="836" t="s">
        <v>959</v>
      </c>
      <c r="B32" s="836" t="s">
        <v>960</v>
      </c>
    </row>
    <row r="34" spans="1:2" x14ac:dyDescent="0.3">
      <c r="A34" s="880" t="s">
        <v>279</v>
      </c>
    </row>
    <row r="35" spans="1:2" ht="44.25" customHeight="1" x14ac:dyDescent="0.3">
      <c r="A35" s="1301" t="s">
        <v>961</v>
      </c>
      <c r="B35" s="1302"/>
    </row>
    <row r="36" spans="1:2" ht="16.5" customHeight="1" x14ac:dyDescent="0.3">
      <c r="A36" s="881"/>
      <c r="B36" s="882"/>
    </row>
    <row r="37" spans="1:2" ht="99.75" customHeight="1" x14ac:dyDescent="0.3">
      <c r="A37" s="1301" t="s">
        <v>962</v>
      </c>
      <c r="B37" s="1301"/>
    </row>
  </sheetData>
  <mergeCells count="3">
    <mergeCell ref="A35:B35"/>
    <mergeCell ref="A37:B37"/>
    <mergeCell ref="A21:A2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E1"/>
    </sheetView>
  </sheetViews>
  <sheetFormatPr defaultColWidth="9.33203125" defaultRowHeight="13.8" x14ac:dyDescent="0.3"/>
  <cols>
    <col min="1" max="1" width="60.44140625" style="445" customWidth="1"/>
    <col min="2" max="2" width="16.33203125" style="485" customWidth="1"/>
    <col min="3" max="3" width="9.33203125" style="485"/>
    <col min="4" max="4" width="12.5546875" style="447" customWidth="1"/>
    <col min="5" max="5" width="15.33203125" style="447" customWidth="1"/>
    <col min="6" max="16384" width="9.33203125" style="441"/>
  </cols>
  <sheetData>
    <row r="1" spans="1:5" ht="15.6" x14ac:dyDescent="0.3">
      <c r="A1" s="958" t="s">
        <v>329</v>
      </c>
      <c r="B1" s="958"/>
      <c r="C1" s="958"/>
      <c r="D1" s="958"/>
      <c r="E1" s="958"/>
    </row>
    <row r="2" spans="1:5" ht="12.75" customHeight="1" thickBot="1" x14ac:dyDescent="0.35">
      <c r="A2" s="959"/>
      <c r="B2" s="959"/>
      <c r="C2" s="959"/>
      <c r="D2" s="959"/>
      <c r="E2" s="959"/>
    </row>
    <row r="3" spans="1:5" ht="28.2" customHeight="1" thickBot="1" x14ac:dyDescent="0.35">
      <c r="A3" s="943" t="s">
        <v>1154</v>
      </c>
      <c r="B3" s="944"/>
      <c r="C3" s="944"/>
      <c r="D3" s="944"/>
      <c r="E3" s="945"/>
    </row>
    <row r="4" spans="1:5" ht="15" customHeight="1" thickBot="1" x14ac:dyDescent="0.35">
      <c r="A4" s="946" t="s">
        <v>282</v>
      </c>
      <c r="B4" s="947"/>
      <c r="C4" s="947"/>
      <c r="D4" s="947"/>
      <c r="E4" s="948"/>
    </row>
    <row r="5" spans="1:5" s="479" customFormat="1" ht="28.2" thickBot="1" x14ac:dyDescent="0.35">
      <c r="A5" s="486" t="s">
        <v>283</v>
      </c>
      <c r="B5" s="487" t="s">
        <v>1040</v>
      </c>
      <c r="C5" s="488" t="s">
        <v>1155</v>
      </c>
      <c r="D5" s="459" t="s">
        <v>1156</v>
      </c>
      <c r="E5" s="460" t="s">
        <v>1157</v>
      </c>
    </row>
    <row r="6" spans="1:5" s="479" customFormat="1" ht="12.75" customHeight="1" x14ac:dyDescent="0.3">
      <c r="A6" s="489" t="s">
        <v>284</v>
      </c>
      <c r="B6" s="960"/>
      <c r="C6" s="961"/>
      <c r="D6" s="462" t="s">
        <v>4</v>
      </c>
      <c r="E6" s="463" t="s">
        <v>285</v>
      </c>
    </row>
    <row r="7" spans="1:5" x14ac:dyDescent="0.3">
      <c r="A7" s="474" t="s">
        <v>286</v>
      </c>
      <c r="B7" s="638" t="s">
        <v>287</v>
      </c>
      <c r="C7" s="490" t="s">
        <v>7</v>
      </c>
      <c r="D7" s="504">
        <f>SUM(D8:D13)</f>
        <v>33461</v>
      </c>
      <c r="E7" s="510">
        <f>SUM(E8:E13)</f>
        <v>19512</v>
      </c>
    </row>
    <row r="8" spans="1:5" x14ac:dyDescent="0.3">
      <c r="A8" s="455" t="s">
        <v>1158</v>
      </c>
      <c r="B8" s="491" t="s">
        <v>288</v>
      </c>
      <c r="C8" s="492" t="s">
        <v>10</v>
      </c>
      <c r="D8" s="604">
        <v>17855</v>
      </c>
      <c r="E8" s="605">
        <v>13260</v>
      </c>
    </row>
    <row r="9" spans="1:5" x14ac:dyDescent="0.3">
      <c r="A9" s="455" t="s">
        <v>1159</v>
      </c>
      <c r="B9" s="491">
        <v>504</v>
      </c>
      <c r="C9" s="492" t="s">
        <v>12</v>
      </c>
      <c r="D9" s="604">
        <v>417</v>
      </c>
      <c r="E9" s="605">
        <v>1378</v>
      </c>
    </row>
    <row r="10" spans="1:5" x14ac:dyDescent="0.3">
      <c r="A10" s="455" t="s">
        <v>1160</v>
      </c>
      <c r="B10" s="491">
        <v>511</v>
      </c>
      <c r="C10" s="492" t="s">
        <v>14</v>
      </c>
      <c r="D10" s="604">
        <v>2143</v>
      </c>
      <c r="E10" s="605">
        <v>602</v>
      </c>
    </row>
    <row r="11" spans="1:5" x14ac:dyDescent="0.3">
      <c r="A11" s="455" t="s">
        <v>1161</v>
      </c>
      <c r="B11" s="491">
        <v>512</v>
      </c>
      <c r="C11" s="492" t="s">
        <v>16</v>
      </c>
      <c r="D11" s="604">
        <v>179</v>
      </c>
      <c r="E11" s="605">
        <v>21</v>
      </c>
    </row>
    <row r="12" spans="1:5" x14ac:dyDescent="0.3">
      <c r="A12" s="455" t="s">
        <v>1162</v>
      </c>
      <c r="B12" s="491">
        <v>513</v>
      </c>
      <c r="C12" s="492" t="s">
        <v>18</v>
      </c>
      <c r="D12" s="604">
        <v>6</v>
      </c>
      <c r="E12" s="605">
        <v>0</v>
      </c>
    </row>
    <row r="13" spans="1:5" x14ac:dyDescent="0.3">
      <c r="A13" s="455" t="s">
        <v>1163</v>
      </c>
      <c r="B13" s="491">
        <v>518</v>
      </c>
      <c r="C13" s="492" t="s">
        <v>20</v>
      </c>
      <c r="D13" s="604">
        <v>12861</v>
      </c>
      <c r="E13" s="605">
        <v>4251</v>
      </c>
    </row>
    <row r="14" spans="1:5" x14ac:dyDescent="0.3">
      <c r="A14" s="455" t="s">
        <v>289</v>
      </c>
      <c r="B14" s="638" t="s">
        <v>290</v>
      </c>
      <c r="C14" s="492" t="s">
        <v>22</v>
      </c>
      <c r="D14" s="504">
        <v>0</v>
      </c>
      <c r="E14" s="505">
        <f>SUM(E15:E17)</f>
        <v>-11</v>
      </c>
    </row>
    <row r="15" spans="1:5" x14ac:dyDescent="0.3">
      <c r="A15" s="455" t="s">
        <v>1164</v>
      </c>
      <c r="B15" s="491">
        <v>56</v>
      </c>
      <c r="C15" s="492" t="s">
        <v>24</v>
      </c>
      <c r="D15" s="604">
        <v>0</v>
      </c>
      <c r="E15" s="605">
        <v>0</v>
      </c>
    </row>
    <row r="16" spans="1:5" x14ac:dyDescent="0.3">
      <c r="A16" s="455" t="s">
        <v>1165</v>
      </c>
      <c r="B16" s="491">
        <v>571.572</v>
      </c>
      <c r="C16" s="492" t="s">
        <v>27</v>
      </c>
      <c r="D16" s="604">
        <v>0</v>
      </c>
      <c r="E16" s="605">
        <v>-11</v>
      </c>
    </row>
    <row r="17" spans="1:5" x14ac:dyDescent="0.3">
      <c r="A17" s="455" t="s">
        <v>1166</v>
      </c>
      <c r="B17" s="491">
        <v>573.57399999999996</v>
      </c>
      <c r="C17" s="492" t="s">
        <v>29</v>
      </c>
      <c r="D17" s="604">
        <v>0</v>
      </c>
      <c r="E17" s="605">
        <v>0</v>
      </c>
    </row>
    <row r="18" spans="1:5" x14ac:dyDescent="0.3">
      <c r="A18" s="455" t="s">
        <v>291</v>
      </c>
      <c r="B18" s="491" t="s">
        <v>292</v>
      </c>
      <c r="C18" s="492" t="s">
        <v>31</v>
      </c>
      <c r="D18" s="508">
        <f>SUM(D19:D23)</f>
        <v>27055</v>
      </c>
      <c r="E18" s="505">
        <f>SUM(E19:E23)</f>
        <v>8776</v>
      </c>
    </row>
    <row r="19" spans="1:5" x14ac:dyDescent="0.3">
      <c r="A19" s="455" t="s">
        <v>1167</v>
      </c>
      <c r="B19" s="491">
        <v>521</v>
      </c>
      <c r="C19" s="492" t="s">
        <v>33</v>
      </c>
      <c r="D19" s="604">
        <v>20105</v>
      </c>
      <c r="E19" s="605">
        <v>6858</v>
      </c>
    </row>
    <row r="20" spans="1:5" x14ac:dyDescent="0.3">
      <c r="A20" s="455" t="s">
        <v>1168</v>
      </c>
      <c r="B20" s="491">
        <v>524</v>
      </c>
      <c r="C20" s="492" t="s">
        <v>35</v>
      </c>
      <c r="D20" s="604">
        <v>6627</v>
      </c>
      <c r="E20" s="605">
        <v>1918</v>
      </c>
    </row>
    <row r="21" spans="1:5" x14ac:dyDescent="0.3">
      <c r="A21" s="455" t="s">
        <v>1170</v>
      </c>
      <c r="B21" s="491">
        <v>525</v>
      </c>
      <c r="C21" s="492" t="s">
        <v>37</v>
      </c>
      <c r="D21" s="604">
        <v>147</v>
      </c>
      <c r="E21" s="605">
        <v>0</v>
      </c>
    </row>
    <row r="22" spans="1:5" x14ac:dyDescent="0.3">
      <c r="A22" s="455" t="s">
        <v>1169</v>
      </c>
      <c r="B22" s="491">
        <v>527</v>
      </c>
      <c r="C22" s="492" t="s">
        <v>39</v>
      </c>
      <c r="D22" s="604">
        <v>29</v>
      </c>
      <c r="E22" s="605">
        <v>0</v>
      </c>
    </row>
    <row r="23" spans="1:5" x14ac:dyDescent="0.3">
      <c r="A23" s="455" t="s">
        <v>1171</v>
      </c>
      <c r="B23" s="491">
        <v>528</v>
      </c>
      <c r="C23" s="492" t="s">
        <v>41</v>
      </c>
      <c r="D23" s="604">
        <v>147</v>
      </c>
      <c r="E23" s="605">
        <v>0</v>
      </c>
    </row>
    <row r="24" spans="1:5" x14ac:dyDescent="0.3">
      <c r="A24" s="455" t="s">
        <v>293</v>
      </c>
      <c r="B24" s="491" t="s">
        <v>294</v>
      </c>
      <c r="C24" s="492" t="s">
        <v>43</v>
      </c>
      <c r="D24" s="508">
        <f>SUM(D25:D25)</f>
        <v>0</v>
      </c>
      <c r="E24" s="505">
        <f>SUM(E25:E25)</f>
        <v>6</v>
      </c>
    </row>
    <row r="25" spans="1:5" x14ac:dyDescent="0.3">
      <c r="A25" s="455" t="s">
        <v>1172</v>
      </c>
      <c r="B25" s="491">
        <v>53</v>
      </c>
      <c r="C25" s="492" t="s">
        <v>45</v>
      </c>
      <c r="D25" s="604">
        <v>0</v>
      </c>
      <c r="E25" s="605">
        <v>6</v>
      </c>
    </row>
    <row r="26" spans="1:5" x14ac:dyDescent="0.3">
      <c r="A26" s="455" t="s">
        <v>295</v>
      </c>
      <c r="B26" s="491" t="s">
        <v>296</v>
      </c>
      <c r="C26" s="492" t="s">
        <v>47</v>
      </c>
      <c r="D26" s="508">
        <f>SUM(D27:D33)</f>
        <v>862</v>
      </c>
      <c r="E26" s="505">
        <f>SUM(E27:E33)</f>
        <v>126</v>
      </c>
    </row>
    <row r="27" spans="1:5" x14ac:dyDescent="0.3">
      <c r="A27" s="455" t="s">
        <v>1173</v>
      </c>
      <c r="B27" s="491">
        <v>541.54200000000003</v>
      </c>
      <c r="C27" s="492" t="s">
        <v>50</v>
      </c>
      <c r="D27" s="604">
        <v>1</v>
      </c>
      <c r="E27" s="605">
        <v>4</v>
      </c>
    </row>
    <row r="28" spans="1:5" x14ac:dyDescent="0.3">
      <c r="A28" s="455" t="s">
        <v>1174</v>
      </c>
      <c r="B28" s="491">
        <v>543</v>
      </c>
      <c r="C28" s="492" t="s">
        <v>52</v>
      </c>
      <c r="D28" s="604">
        <v>12</v>
      </c>
      <c r="E28" s="605">
        <v>21</v>
      </c>
    </row>
    <row r="29" spans="1:5" x14ac:dyDescent="0.3">
      <c r="A29" s="455" t="s">
        <v>1175</v>
      </c>
      <c r="B29" s="491">
        <v>544</v>
      </c>
      <c r="C29" s="492" t="s">
        <v>54</v>
      </c>
      <c r="D29" s="604">
        <v>0</v>
      </c>
      <c r="E29" s="605">
        <v>0</v>
      </c>
    </row>
    <row r="30" spans="1:5" x14ac:dyDescent="0.3">
      <c r="A30" s="455" t="s">
        <v>1176</v>
      </c>
      <c r="B30" s="491">
        <v>545</v>
      </c>
      <c r="C30" s="492" t="s">
        <v>56</v>
      </c>
      <c r="D30" s="604">
        <v>0</v>
      </c>
      <c r="E30" s="605">
        <v>2</v>
      </c>
    </row>
    <row r="31" spans="1:5" x14ac:dyDescent="0.3">
      <c r="A31" s="455" t="s">
        <v>1177</v>
      </c>
      <c r="B31" s="491">
        <v>546</v>
      </c>
      <c r="C31" s="492" t="s">
        <v>58</v>
      </c>
      <c r="D31" s="604">
        <v>0</v>
      </c>
      <c r="E31" s="605">
        <v>6</v>
      </c>
    </row>
    <row r="32" spans="1:5" x14ac:dyDescent="0.3">
      <c r="A32" s="455" t="s">
        <v>1178</v>
      </c>
      <c r="B32" s="491">
        <v>548</v>
      </c>
      <c r="C32" s="492" t="s">
        <v>60</v>
      </c>
      <c r="D32" s="604">
        <v>49</v>
      </c>
      <c r="E32" s="605">
        <v>0</v>
      </c>
    </row>
    <row r="33" spans="1:5" x14ac:dyDescent="0.3">
      <c r="A33" s="455" t="s">
        <v>1179</v>
      </c>
      <c r="B33" s="491">
        <v>549</v>
      </c>
      <c r="C33" s="492" t="s">
        <v>62</v>
      </c>
      <c r="D33" s="604">
        <v>800</v>
      </c>
      <c r="E33" s="605">
        <v>93</v>
      </c>
    </row>
    <row r="34" spans="1:5" ht="12.75" customHeight="1" x14ac:dyDescent="0.3">
      <c r="A34" s="455" t="s">
        <v>297</v>
      </c>
      <c r="B34" s="491" t="s">
        <v>298</v>
      </c>
      <c r="C34" s="492" t="s">
        <v>65</v>
      </c>
      <c r="D34" s="508">
        <f>SUM(D35:D39)</f>
        <v>11432</v>
      </c>
      <c r="E34" s="505">
        <f>SUM(E35:E39)</f>
        <v>125</v>
      </c>
    </row>
    <row r="35" spans="1:5" x14ac:dyDescent="0.3">
      <c r="A35" s="455" t="s">
        <v>1180</v>
      </c>
      <c r="B35" s="491">
        <v>551</v>
      </c>
      <c r="C35" s="492" t="s">
        <v>67</v>
      </c>
      <c r="D35" s="604">
        <v>11432</v>
      </c>
      <c r="E35" s="605">
        <v>125</v>
      </c>
    </row>
    <row r="36" spans="1:5" ht="12.75" customHeight="1" x14ac:dyDescent="0.3">
      <c r="A36" s="455" t="s">
        <v>1181</v>
      </c>
      <c r="B36" s="491">
        <v>552</v>
      </c>
      <c r="C36" s="492" t="s">
        <v>69</v>
      </c>
      <c r="D36" s="604">
        <v>0</v>
      </c>
      <c r="E36" s="605">
        <v>0</v>
      </c>
    </row>
    <row r="37" spans="1:5" x14ac:dyDescent="0.3">
      <c r="A37" s="455" t="s">
        <v>1182</v>
      </c>
      <c r="B37" s="491">
        <v>553</v>
      </c>
      <c r="C37" s="492" t="s">
        <v>71</v>
      </c>
      <c r="D37" s="604">
        <v>0</v>
      </c>
      <c r="E37" s="605">
        <v>0</v>
      </c>
    </row>
    <row r="38" spans="1:5" x14ac:dyDescent="0.3">
      <c r="A38" s="455" t="s">
        <v>1183</v>
      </c>
      <c r="B38" s="491">
        <v>554</v>
      </c>
      <c r="C38" s="492" t="s">
        <v>73</v>
      </c>
      <c r="D38" s="604">
        <v>0</v>
      </c>
      <c r="E38" s="605">
        <v>0</v>
      </c>
    </row>
    <row r="39" spans="1:5" x14ac:dyDescent="0.3">
      <c r="A39" s="455" t="s">
        <v>1184</v>
      </c>
      <c r="B39" s="491" t="s">
        <v>299</v>
      </c>
      <c r="C39" s="492" t="s">
        <v>75</v>
      </c>
      <c r="D39" s="604">
        <v>0</v>
      </c>
      <c r="E39" s="605">
        <v>0</v>
      </c>
    </row>
    <row r="40" spans="1:5" x14ac:dyDescent="0.3">
      <c r="A40" s="455" t="s">
        <v>300</v>
      </c>
      <c r="B40" s="491" t="s">
        <v>301</v>
      </c>
      <c r="C40" s="492" t="s">
        <v>77</v>
      </c>
      <c r="D40" s="508">
        <f>SUM(D41:D41)</f>
        <v>3</v>
      </c>
      <c r="E40" s="505">
        <f>SUM(E41:E41)</f>
        <v>3</v>
      </c>
    </row>
    <row r="41" spans="1:5" x14ac:dyDescent="0.3">
      <c r="A41" s="455" t="s">
        <v>1185</v>
      </c>
      <c r="B41" s="491">
        <v>581</v>
      </c>
      <c r="C41" s="492" t="s">
        <v>79</v>
      </c>
      <c r="D41" s="604">
        <v>3</v>
      </c>
      <c r="E41" s="605">
        <v>3</v>
      </c>
    </row>
    <row r="42" spans="1:5" x14ac:dyDescent="0.3">
      <c r="A42" s="455" t="s">
        <v>302</v>
      </c>
      <c r="B42" s="491" t="s">
        <v>303</v>
      </c>
      <c r="C42" s="492" t="s">
        <v>81</v>
      </c>
      <c r="D42" s="508">
        <f>SUM(D43:D43)</f>
        <v>0</v>
      </c>
      <c r="E42" s="505">
        <f>SUM(E43:E43)</f>
        <v>134</v>
      </c>
    </row>
    <row r="43" spans="1:5" ht="14.25" customHeight="1" x14ac:dyDescent="0.3">
      <c r="A43" s="455" t="s">
        <v>1186</v>
      </c>
      <c r="B43" s="491">
        <v>59</v>
      </c>
      <c r="C43" s="492" t="s">
        <v>83</v>
      </c>
      <c r="D43" s="604">
        <v>0</v>
      </c>
      <c r="E43" s="605">
        <v>134</v>
      </c>
    </row>
    <row r="44" spans="1:5" ht="24.75" customHeight="1" x14ac:dyDescent="0.3">
      <c r="A44" s="467" t="s">
        <v>304</v>
      </c>
      <c r="B44" s="493" t="s">
        <v>305</v>
      </c>
      <c r="C44" s="492" t="s">
        <v>85</v>
      </c>
      <c r="D44" s="506">
        <f>D7+D14+D18+D24+D26+D34+D40</f>
        <v>72813</v>
      </c>
      <c r="E44" s="507">
        <f>E7+E14+E18+E24+E26+E34+E40</f>
        <v>28537</v>
      </c>
    </row>
    <row r="45" spans="1:5" ht="12.75" customHeight="1" x14ac:dyDescent="0.3">
      <c r="A45" s="962" t="s">
        <v>306</v>
      </c>
      <c r="B45" s="963"/>
      <c r="C45" s="963"/>
      <c r="D45" s="963"/>
      <c r="E45" s="964"/>
    </row>
    <row r="46" spans="1:5" ht="12.75" customHeight="1" x14ac:dyDescent="0.3">
      <c r="A46" s="474" t="s">
        <v>307</v>
      </c>
      <c r="B46" s="494" t="s">
        <v>308</v>
      </c>
      <c r="C46" s="492" t="s">
        <v>90</v>
      </c>
      <c r="D46" s="508">
        <f>SUM(D47:D47)</f>
        <v>2219</v>
      </c>
      <c r="E46" s="503">
        <f>SUM(E47:E51)</f>
        <v>0</v>
      </c>
    </row>
    <row r="47" spans="1:5" ht="12.75" customHeight="1" x14ac:dyDescent="0.3">
      <c r="A47" s="455" t="s">
        <v>1187</v>
      </c>
      <c r="B47" s="495">
        <v>691</v>
      </c>
      <c r="C47" s="492" t="s">
        <v>93</v>
      </c>
      <c r="D47" s="604">
        <v>2219</v>
      </c>
      <c r="E47" s="605">
        <v>0</v>
      </c>
    </row>
    <row r="48" spans="1:5" ht="12.75" customHeight="1" x14ac:dyDescent="0.3">
      <c r="A48" s="455" t="s">
        <v>309</v>
      </c>
      <c r="B48" s="494" t="s">
        <v>310</v>
      </c>
      <c r="C48" s="492" t="s">
        <v>95</v>
      </c>
      <c r="D48" s="508">
        <f>SUM(D49:D51)</f>
        <v>0</v>
      </c>
      <c r="E48" s="509">
        <v>0</v>
      </c>
    </row>
    <row r="49" spans="1:5" ht="12.75" customHeight="1" x14ac:dyDescent="0.3">
      <c r="A49" s="455" t="s">
        <v>1188</v>
      </c>
      <c r="B49" s="495">
        <v>681</v>
      </c>
      <c r="C49" s="492" t="s">
        <v>97</v>
      </c>
      <c r="D49" s="604">
        <v>0</v>
      </c>
      <c r="E49" s="605">
        <v>0</v>
      </c>
    </row>
    <row r="50" spans="1:5" ht="12.75" customHeight="1" x14ac:dyDescent="0.3">
      <c r="A50" s="455" t="s">
        <v>1189</v>
      </c>
      <c r="B50" s="495">
        <v>682</v>
      </c>
      <c r="C50" s="492" t="s">
        <v>99</v>
      </c>
      <c r="D50" s="604">
        <v>0</v>
      </c>
      <c r="E50" s="605">
        <v>0</v>
      </c>
    </row>
    <row r="51" spans="1:5" ht="12.75" customHeight="1" x14ac:dyDescent="0.3">
      <c r="A51" s="455" t="s">
        <v>1190</v>
      </c>
      <c r="B51" s="495">
        <v>684</v>
      </c>
      <c r="C51" s="492" t="s">
        <v>101</v>
      </c>
      <c r="D51" s="604">
        <v>0</v>
      </c>
      <c r="E51" s="605">
        <v>0</v>
      </c>
    </row>
    <row r="52" spans="1:5" ht="13.95" customHeight="1" x14ac:dyDescent="0.3">
      <c r="A52" s="455" t="s">
        <v>311</v>
      </c>
      <c r="B52" s="496" t="s">
        <v>312</v>
      </c>
      <c r="C52" s="492" t="s">
        <v>103</v>
      </c>
      <c r="D52" s="604">
        <v>53828</v>
      </c>
      <c r="E52" s="605">
        <v>36375</v>
      </c>
    </row>
    <row r="53" spans="1:5" ht="13.95" customHeight="1" x14ac:dyDescent="0.3">
      <c r="A53" s="455" t="s">
        <v>313</v>
      </c>
      <c r="B53" s="494" t="s">
        <v>314</v>
      </c>
      <c r="C53" s="492" t="s">
        <v>105</v>
      </c>
      <c r="D53" s="508">
        <f>SUM(D54:D59)</f>
        <v>10377</v>
      </c>
      <c r="E53" s="509">
        <f>SUM(E54:E59)</f>
        <v>171</v>
      </c>
    </row>
    <row r="54" spans="1:5" ht="13.95" customHeight="1" x14ac:dyDescent="0.3">
      <c r="A54" s="455" t="s">
        <v>1191</v>
      </c>
      <c r="B54" s="496">
        <v>641.64200000000005</v>
      </c>
      <c r="C54" s="492" t="s">
        <v>107</v>
      </c>
      <c r="D54" s="604">
        <v>0</v>
      </c>
      <c r="E54" s="605">
        <v>53</v>
      </c>
    </row>
    <row r="55" spans="1:5" ht="13.95" customHeight="1" x14ac:dyDescent="0.3">
      <c r="A55" s="455" t="s">
        <v>1192</v>
      </c>
      <c r="B55" s="497">
        <v>643</v>
      </c>
      <c r="C55" s="492" t="s">
        <v>109</v>
      </c>
      <c r="D55" s="604">
        <v>0</v>
      </c>
      <c r="E55" s="605">
        <v>0</v>
      </c>
    </row>
    <row r="56" spans="1:5" x14ac:dyDescent="0.3">
      <c r="A56" s="455" t="s">
        <v>1193</v>
      </c>
      <c r="B56" s="495">
        <v>644</v>
      </c>
      <c r="C56" s="492" t="s">
        <v>111</v>
      </c>
      <c r="D56" s="483">
        <v>0</v>
      </c>
      <c r="E56" s="482">
        <v>0</v>
      </c>
    </row>
    <row r="57" spans="1:5" x14ac:dyDescent="0.3">
      <c r="A57" s="455" t="s">
        <v>1194</v>
      </c>
      <c r="B57" s="495">
        <v>645</v>
      </c>
      <c r="C57" s="492" t="s">
        <v>114</v>
      </c>
      <c r="D57" s="480">
        <v>0</v>
      </c>
      <c r="E57" s="481">
        <v>0</v>
      </c>
    </row>
    <row r="58" spans="1:5" x14ac:dyDescent="0.3">
      <c r="A58" s="455" t="s">
        <v>1195</v>
      </c>
      <c r="B58" s="495">
        <v>648</v>
      </c>
      <c r="C58" s="492" t="s">
        <v>116</v>
      </c>
      <c r="D58" s="480">
        <v>147</v>
      </c>
      <c r="E58" s="481">
        <v>0</v>
      </c>
    </row>
    <row r="59" spans="1:5" x14ac:dyDescent="0.3">
      <c r="A59" s="455" t="s">
        <v>1196</v>
      </c>
      <c r="B59" s="495">
        <v>649</v>
      </c>
      <c r="C59" s="492" t="s">
        <v>118</v>
      </c>
      <c r="D59" s="480">
        <v>10230</v>
      </c>
      <c r="E59" s="481">
        <v>118</v>
      </c>
    </row>
    <row r="60" spans="1:5" x14ac:dyDescent="0.3">
      <c r="A60" s="455" t="s">
        <v>315</v>
      </c>
      <c r="B60" s="494" t="s">
        <v>316</v>
      </c>
      <c r="C60" s="492" t="s">
        <v>120</v>
      </c>
      <c r="D60" s="508">
        <f>SUM(D61:D65)</f>
        <v>0</v>
      </c>
      <c r="E60" s="509">
        <f>SUM(E61:E65)</f>
        <v>50</v>
      </c>
    </row>
    <row r="61" spans="1:5" x14ac:dyDescent="0.3">
      <c r="A61" s="455" t="s">
        <v>1197</v>
      </c>
      <c r="B61" s="495">
        <v>652</v>
      </c>
      <c r="C61" s="492" t="s">
        <v>121</v>
      </c>
      <c r="D61" s="604">
        <v>0</v>
      </c>
      <c r="E61" s="605">
        <v>50</v>
      </c>
    </row>
    <row r="62" spans="1:5" x14ac:dyDescent="0.3">
      <c r="A62" s="455" t="s">
        <v>1198</v>
      </c>
      <c r="B62" s="495">
        <v>653</v>
      </c>
      <c r="C62" s="492" t="s">
        <v>123</v>
      </c>
      <c r="D62" s="604">
        <v>0</v>
      </c>
      <c r="E62" s="605">
        <v>0</v>
      </c>
    </row>
    <row r="63" spans="1:5" x14ac:dyDescent="0.3">
      <c r="A63" s="455" t="s">
        <v>1199</v>
      </c>
      <c r="B63" s="495">
        <v>654</v>
      </c>
      <c r="C63" s="492" t="s">
        <v>125</v>
      </c>
      <c r="D63" s="604">
        <v>0</v>
      </c>
      <c r="E63" s="605">
        <v>0</v>
      </c>
    </row>
    <row r="64" spans="1:5" x14ac:dyDescent="0.3">
      <c r="A64" s="455" t="s">
        <v>1200</v>
      </c>
      <c r="B64" s="495">
        <v>655</v>
      </c>
      <c r="C64" s="492" t="s">
        <v>127</v>
      </c>
      <c r="D64" s="604">
        <v>0</v>
      </c>
      <c r="E64" s="605">
        <v>0</v>
      </c>
    </row>
    <row r="65" spans="1:5" x14ac:dyDescent="0.3">
      <c r="A65" s="455" t="s">
        <v>1201</v>
      </c>
      <c r="B65" s="495">
        <v>657</v>
      </c>
      <c r="C65" s="492" t="s">
        <v>129</v>
      </c>
      <c r="D65" s="604">
        <v>0</v>
      </c>
      <c r="E65" s="605">
        <v>0</v>
      </c>
    </row>
    <row r="66" spans="1:5" x14ac:dyDescent="0.3">
      <c r="A66" s="467" t="s">
        <v>317</v>
      </c>
      <c r="B66" s="493" t="s">
        <v>318</v>
      </c>
      <c r="C66" s="498" t="s">
        <v>131</v>
      </c>
      <c r="D66" s="506">
        <f>D46+D48+D52+D53+D60</f>
        <v>66424</v>
      </c>
      <c r="E66" s="507">
        <f>E46+E48+E52+E53+E60</f>
        <v>36596</v>
      </c>
    </row>
    <row r="67" spans="1:5" x14ac:dyDescent="0.3">
      <c r="A67" s="461" t="s">
        <v>319</v>
      </c>
      <c r="B67" s="494" t="s">
        <v>320</v>
      </c>
      <c r="C67" s="490" t="s">
        <v>133</v>
      </c>
      <c r="D67" s="502">
        <f>D66-D44</f>
        <v>-6389</v>
      </c>
      <c r="E67" s="503">
        <f>E66-E44</f>
        <v>8059</v>
      </c>
    </row>
    <row r="68" spans="1:5" x14ac:dyDescent="0.3">
      <c r="A68" s="499" t="s">
        <v>321</v>
      </c>
      <c r="B68" s="494" t="s">
        <v>322</v>
      </c>
      <c r="C68" s="492" t="s">
        <v>135</v>
      </c>
      <c r="D68" s="504">
        <f>D67-D42</f>
        <v>-6389</v>
      </c>
      <c r="E68" s="505">
        <f>E67-E42</f>
        <v>7925</v>
      </c>
    </row>
    <row r="69" spans="1:5" x14ac:dyDescent="0.3">
      <c r="A69" s="461"/>
      <c r="B69" s="639"/>
      <c r="C69" s="492"/>
      <c r="D69" s="952" t="s">
        <v>323</v>
      </c>
      <c r="E69" s="953"/>
    </row>
    <row r="70" spans="1:5" x14ac:dyDescent="0.3">
      <c r="A70" s="461" t="s">
        <v>324</v>
      </c>
      <c r="B70" s="500" t="s">
        <v>325</v>
      </c>
      <c r="C70" s="492" t="s">
        <v>137</v>
      </c>
      <c r="D70" s="954">
        <f>+D67+E67</f>
        <v>1670</v>
      </c>
      <c r="E70" s="955"/>
    </row>
    <row r="71" spans="1:5" ht="14.4" thickBot="1" x14ac:dyDescent="0.35">
      <c r="A71" s="501" t="s">
        <v>326</v>
      </c>
      <c r="B71" s="477" t="s">
        <v>327</v>
      </c>
      <c r="C71" s="498" t="s">
        <v>139</v>
      </c>
      <c r="D71" s="956">
        <f>D68+E68</f>
        <v>1536</v>
      </c>
      <c r="E71" s="957"/>
    </row>
    <row r="72" spans="1:5" ht="12.75" customHeight="1" x14ac:dyDescent="0.3">
      <c r="A72" s="484"/>
      <c r="B72" s="448"/>
      <c r="C72" s="448"/>
    </row>
    <row r="73" spans="1:5" ht="12.75" customHeight="1" x14ac:dyDescent="0.3">
      <c r="B73" s="448"/>
      <c r="C73" s="448"/>
    </row>
    <row r="74" spans="1:5" ht="12.75" customHeight="1" x14ac:dyDescent="0.3">
      <c r="A74" s="441"/>
      <c r="B74" s="448"/>
      <c r="C74" s="448"/>
    </row>
    <row r="75" spans="1:5" x14ac:dyDescent="0.3">
      <c r="A75" s="441"/>
      <c r="B75" s="449"/>
      <c r="C75" s="449"/>
    </row>
    <row r="76" spans="1:5" x14ac:dyDescent="0.3">
      <c r="A76" s="441"/>
      <c r="B76" s="449"/>
      <c r="C76" s="449"/>
    </row>
    <row r="77" spans="1:5" x14ac:dyDescent="0.3">
      <c r="A77" s="441"/>
    </row>
    <row r="79" spans="1:5" x14ac:dyDescent="0.3">
      <c r="A79" s="21"/>
    </row>
    <row r="80" spans="1:5" ht="15" customHeight="1" x14ac:dyDescent="0.3">
      <c r="A80" s="951"/>
      <c r="B80" s="951"/>
      <c r="C80" s="951"/>
      <c r="D80" s="951"/>
      <c r="E80" s="951"/>
    </row>
  </sheetData>
  <mergeCells count="10">
    <mergeCell ref="D69:E69"/>
    <mergeCell ref="D70:E70"/>
    <mergeCell ref="D71:E71"/>
    <mergeCell ref="A80:E80"/>
    <mergeCell ref="A1:E1"/>
    <mergeCell ref="A2:E2"/>
    <mergeCell ref="A3:E3"/>
    <mergeCell ref="A4:E4"/>
    <mergeCell ref="B6:C6"/>
    <mergeCell ref="A45:E45"/>
  </mergeCells>
  <pageMargins left="0.70866141732283472" right="0" top="0.39370078740157483" bottom="0.39370078740157483" header="0.51181102362204722" footer="0.51181102362204722"/>
  <pageSetup paperSize="9" scale="80" orientation="portrait" r:id="rId1"/>
  <headerFooter alignWithMargins="0"/>
  <rowBreaks count="1" manualBreakCount="1">
    <brk id="44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workbookViewId="0">
      <selection activeCell="B4" sqref="B4:C4"/>
    </sheetView>
  </sheetViews>
  <sheetFormatPr defaultColWidth="8.88671875" defaultRowHeight="15.6" x14ac:dyDescent="0.3"/>
  <cols>
    <col min="1" max="1" width="18.109375" style="810" customWidth="1"/>
    <col min="2" max="2" width="3.109375" style="810" customWidth="1"/>
    <col min="3" max="3" width="25.109375" style="810" customWidth="1"/>
    <col min="4" max="4" width="5.5546875" style="810" customWidth="1"/>
    <col min="5" max="5" width="40.6640625" style="810" customWidth="1"/>
    <col min="6" max="16384" width="8.88671875" style="810"/>
  </cols>
  <sheetData>
    <row r="1" spans="1:7" x14ac:dyDescent="0.3">
      <c r="C1" s="1325"/>
      <c r="D1" s="1325"/>
      <c r="E1" s="811"/>
    </row>
    <row r="2" spans="1:7" ht="15.6" customHeight="1" x14ac:dyDescent="0.3">
      <c r="A2" s="1323" t="s">
        <v>963</v>
      </c>
      <c r="B2" s="1323"/>
      <c r="C2" s="1323"/>
      <c r="D2" s="1323"/>
      <c r="E2" s="824"/>
    </row>
    <row r="3" spans="1:7" ht="15.6" customHeight="1" x14ac:dyDescent="0.3">
      <c r="A3" s="1316" t="s">
        <v>964</v>
      </c>
      <c r="B3" s="1326" t="s">
        <v>965</v>
      </c>
      <c r="C3" s="1326"/>
      <c r="E3" s="809" t="s">
        <v>966</v>
      </c>
    </row>
    <row r="4" spans="1:7" ht="15.6" customHeight="1" x14ac:dyDescent="0.3">
      <c r="A4" s="1316"/>
      <c r="B4" s="1326" t="s">
        <v>967</v>
      </c>
      <c r="C4" s="1326"/>
      <c r="E4" s="809" t="s">
        <v>968</v>
      </c>
    </row>
    <row r="5" spans="1:7" ht="15.6" customHeight="1" x14ac:dyDescent="0.3">
      <c r="A5" s="1316"/>
      <c r="B5" s="1326" t="s">
        <v>969</v>
      </c>
      <c r="C5" s="1326"/>
      <c r="E5" s="809" t="s">
        <v>970</v>
      </c>
    </row>
    <row r="6" spans="1:7" ht="15.6" customHeight="1" x14ac:dyDescent="0.3">
      <c r="A6" s="807"/>
      <c r="B6" s="808"/>
      <c r="C6" s="808"/>
      <c r="E6" s="809"/>
    </row>
    <row r="7" spans="1:7" ht="31.2" customHeight="1" x14ac:dyDescent="0.3">
      <c r="A7" s="1321" t="s">
        <v>971</v>
      </c>
      <c r="B7" s="812" t="s">
        <v>972</v>
      </c>
      <c r="C7" s="1322" t="s">
        <v>973</v>
      </c>
      <c r="D7" s="1322"/>
      <c r="E7" s="1322"/>
    </row>
    <row r="8" spans="1:7" ht="15.6" customHeight="1" x14ac:dyDescent="0.3">
      <c r="A8" s="1321"/>
      <c r="B8" s="813" t="s">
        <v>972</v>
      </c>
      <c r="C8" s="1322" t="s">
        <v>974</v>
      </c>
      <c r="D8" s="1322"/>
      <c r="E8" s="1322"/>
    </row>
    <row r="9" spans="1:7" ht="15.6" customHeight="1" x14ac:dyDescent="0.3">
      <c r="A9" s="1321"/>
      <c r="B9" s="813" t="s">
        <v>972</v>
      </c>
      <c r="C9" s="1322" t="s">
        <v>975</v>
      </c>
      <c r="D9" s="1322"/>
      <c r="E9" s="1322"/>
    </row>
    <row r="10" spans="1:7" ht="15.6" customHeight="1" x14ac:dyDescent="0.3">
      <c r="G10" s="813"/>
    </row>
    <row r="11" spans="1:7" ht="15.6" customHeight="1" x14ac:dyDescent="0.3"/>
    <row r="12" spans="1:7" ht="15.6" customHeight="1" x14ac:dyDescent="0.3">
      <c r="A12" s="1324" t="s">
        <v>976</v>
      </c>
      <c r="B12" s="1324"/>
      <c r="C12" s="1324"/>
      <c r="D12" s="831" t="s">
        <v>977</v>
      </c>
      <c r="E12" s="831" t="s">
        <v>977</v>
      </c>
    </row>
    <row r="13" spans="1:7" ht="15.6" customHeight="1" x14ac:dyDescent="0.3">
      <c r="A13" s="1316" t="s">
        <v>978</v>
      </c>
      <c r="B13" s="1320" t="s">
        <v>979</v>
      </c>
      <c r="C13" s="1320"/>
      <c r="D13" s="814"/>
      <c r="E13" s="815" t="s">
        <v>980</v>
      </c>
      <c r="F13" s="814"/>
    </row>
    <row r="14" spans="1:7" ht="15.6" customHeight="1" x14ac:dyDescent="0.3">
      <c r="A14" s="1316"/>
      <c r="B14" s="1320" t="s">
        <v>981</v>
      </c>
      <c r="C14" s="1320"/>
      <c r="D14" s="814"/>
      <c r="E14" s="815" t="s">
        <v>982</v>
      </c>
      <c r="F14" s="814"/>
    </row>
    <row r="15" spans="1:7" ht="15.6" customHeight="1" x14ac:dyDescent="0.3">
      <c r="A15" s="1316"/>
      <c r="B15" s="1320" t="s">
        <v>983</v>
      </c>
      <c r="C15" s="1320"/>
      <c r="D15" s="814"/>
      <c r="E15" s="815" t="s">
        <v>984</v>
      </c>
      <c r="F15" s="814"/>
    </row>
    <row r="16" spans="1:7" ht="15.6" customHeight="1" x14ac:dyDescent="0.3">
      <c r="A16" s="807"/>
      <c r="B16" s="821"/>
      <c r="C16" s="821"/>
      <c r="D16" s="814"/>
      <c r="E16" s="815"/>
      <c r="F16" s="814"/>
    </row>
    <row r="17" spans="1:6" ht="15.6" customHeight="1" x14ac:dyDescent="0.3">
      <c r="A17" s="816" t="s">
        <v>985</v>
      </c>
      <c r="B17" s="1318" t="s">
        <v>972</v>
      </c>
      <c r="C17" s="1308" t="s">
        <v>986</v>
      </c>
      <c r="D17" s="1308"/>
      <c r="E17" s="1308"/>
      <c r="F17" s="817"/>
    </row>
    <row r="18" spans="1:6" ht="15.6" customHeight="1" x14ac:dyDescent="0.3">
      <c r="A18" s="1315" t="s">
        <v>977</v>
      </c>
      <c r="B18" s="1318"/>
      <c r="C18" s="1308"/>
      <c r="D18" s="1308"/>
      <c r="E18" s="1308"/>
      <c r="F18" s="817"/>
    </row>
    <row r="19" spans="1:6" ht="15.6" customHeight="1" x14ac:dyDescent="0.3">
      <c r="A19" s="1315"/>
      <c r="B19" s="1318"/>
      <c r="C19" s="1308"/>
      <c r="D19" s="1308"/>
      <c r="E19" s="1308"/>
      <c r="F19" s="817"/>
    </row>
    <row r="20" spans="1:6" ht="15.6" customHeight="1" x14ac:dyDescent="0.3">
      <c r="A20" s="816"/>
      <c r="B20" s="813" t="s">
        <v>972</v>
      </c>
      <c r="C20" s="818" t="s">
        <v>987</v>
      </c>
      <c r="D20" s="809"/>
      <c r="E20" s="809"/>
    </row>
    <row r="21" spans="1:6" ht="15.6" customHeight="1" x14ac:dyDescent="0.3">
      <c r="A21" s="819" t="s">
        <v>977</v>
      </c>
      <c r="B21" s="813" t="s">
        <v>972</v>
      </c>
      <c r="C21" s="818" t="s">
        <v>988</v>
      </c>
      <c r="D21" s="809"/>
      <c r="E21" s="809"/>
    </row>
    <row r="22" spans="1:6" ht="15.6" customHeight="1" x14ac:dyDescent="0.3">
      <c r="A22" s="819" t="s">
        <v>977</v>
      </c>
      <c r="B22" s="813" t="s">
        <v>972</v>
      </c>
      <c r="C22" s="818" t="s">
        <v>989</v>
      </c>
      <c r="D22" s="809"/>
      <c r="E22" s="809"/>
    </row>
    <row r="23" spans="1:6" ht="15.6" customHeight="1" x14ac:dyDescent="0.3">
      <c r="A23" s="819" t="s">
        <v>977</v>
      </c>
      <c r="B23" s="813" t="s">
        <v>972</v>
      </c>
      <c r="C23" s="818" t="s">
        <v>990</v>
      </c>
      <c r="D23" s="809"/>
      <c r="E23" s="809"/>
    </row>
    <row r="24" spans="1:6" ht="15.6" customHeight="1" x14ac:dyDescent="0.3">
      <c r="C24" s="809"/>
      <c r="D24" s="809"/>
      <c r="E24" s="809"/>
    </row>
    <row r="25" spans="1:6" ht="15.6" customHeight="1" x14ac:dyDescent="0.3"/>
    <row r="26" spans="1:6" ht="15.6" customHeight="1" x14ac:dyDescent="0.3">
      <c r="A26" s="827" t="s">
        <v>991</v>
      </c>
      <c r="B26" s="828"/>
      <c r="C26" s="828"/>
      <c r="D26" s="828"/>
      <c r="E26" s="828"/>
    </row>
    <row r="27" spans="1:6" ht="15.6" customHeight="1" x14ac:dyDescent="0.3">
      <c r="A27" s="1316" t="s">
        <v>978</v>
      </c>
      <c r="B27" s="1314" t="s">
        <v>992</v>
      </c>
      <c r="C27" s="1314"/>
      <c r="D27" s="814"/>
      <c r="E27" s="820" t="s">
        <v>993</v>
      </c>
      <c r="F27" s="817"/>
    </row>
    <row r="28" spans="1:6" ht="15.6" customHeight="1" x14ac:dyDescent="0.3">
      <c r="A28" s="1316"/>
      <c r="B28" s="1314" t="s">
        <v>994</v>
      </c>
      <c r="C28" s="1314"/>
      <c r="D28" s="814"/>
      <c r="E28" s="820" t="s">
        <v>995</v>
      </c>
      <c r="F28" s="817"/>
    </row>
    <row r="29" spans="1:6" ht="15.6" customHeight="1" x14ac:dyDescent="0.3">
      <c r="A29" s="807"/>
      <c r="B29" s="825"/>
      <c r="C29" s="825"/>
      <c r="D29" s="814"/>
      <c r="E29" s="820"/>
      <c r="F29" s="817"/>
    </row>
    <row r="30" spans="1:6" ht="15.6" customHeight="1" x14ac:dyDescent="0.3">
      <c r="A30" s="819" t="s">
        <v>985</v>
      </c>
      <c r="B30" s="1317" t="s">
        <v>972</v>
      </c>
      <c r="C30" s="1306" t="s">
        <v>996</v>
      </c>
      <c r="D30" s="1307"/>
      <c r="E30" s="1307"/>
    </row>
    <row r="31" spans="1:6" ht="15.6" customHeight="1" x14ac:dyDescent="0.3">
      <c r="A31" s="819"/>
      <c r="B31" s="1317"/>
      <c r="C31" s="1307"/>
      <c r="D31" s="1307"/>
      <c r="E31" s="1307"/>
    </row>
    <row r="32" spans="1:6" ht="15.6" customHeight="1" x14ac:dyDescent="0.3">
      <c r="B32" s="813" t="s">
        <v>972</v>
      </c>
      <c r="C32" s="819" t="s">
        <v>997</v>
      </c>
    </row>
    <row r="33" spans="1:10" ht="15.6" customHeight="1" x14ac:dyDescent="0.3">
      <c r="B33" s="813" t="s">
        <v>972</v>
      </c>
      <c r="C33" s="819" t="s">
        <v>998</v>
      </c>
    </row>
    <row r="34" spans="1:10" ht="15.6" customHeight="1" x14ac:dyDescent="0.3">
      <c r="B34" s="813" t="s">
        <v>972</v>
      </c>
      <c r="C34" s="819" t="s">
        <v>974</v>
      </c>
    </row>
    <row r="35" spans="1:10" ht="15.6" customHeight="1" x14ac:dyDescent="0.3">
      <c r="B35" s="813" t="s">
        <v>972</v>
      </c>
      <c r="C35" s="819" t="s">
        <v>990</v>
      </c>
    </row>
    <row r="36" spans="1:10" ht="15.6" customHeight="1" x14ac:dyDescent="0.3">
      <c r="B36" s="816" t="s">
        <v>977</v>
      </c>
    </row>
    <row r="37" spans="1:10" ht="15.6" customHeight="1" x14ac:dyDescent="0.3"/>
    <row r="38" spans="1:10" ht="15.6" customHeight="1" x14ac:dyDescent="0.3">
      <c r="A38" s="827" t="s">
        <v>999</v>
      </c>
      <c r="B38" s="828"/>
      <c r="C38" s="828"/>
      <c r="D38" s="828"/>
      <c r="E38" s="828"/>
    </row>
    <row r="39" spans="1:10" ht="15.6" customHeight="1" x14ac:dyDescent="0.3">
      <c r="A39" s="1316" t="s">
        <v>978</v>
      </c>
      <c r="B39" s="1310" t="s">
        <v>1000</v>
      </c>
      <c r="C39" s="1310"/>
      <c r="D39" s="817"/>
      <c r="E39" s="817" t="s">
        <v>993</v>
      </c>
      <c r="F39" s="1313"/>
      <c r="J39" s="819"/>
    </row>
    <row r="40" spans="1:10" ht="15.6" customHeight="1" x14ac:dyDescent="0.3">
      <c r="A40" s="1316"/>
      <c r="B40" s="1310" t="s">
        <v>981</v>
      </c>
      <c r="C40" s="1310"/>
      <c r="D40" s="817"/>
      <c r="E40" s="817" t="s">
        <v>1001</v>
      </c>
      <c r="F40" s="1313"/>
    </row>
    <row r="41" spans="1:10" ht="15.6" customHeight="1" x14ac:dyDescent="0.3">
      <c r="A41" s="807"/>
      <c r="B41" s="830"/>
      <c r="C41" s="830"/>
      <c r="D41" s="817"/>
      <c r="E41" s="817"/>
      <c r="F41" s="817"/>
    </row>
    <row r="42" spans="1:10" ht="15.6" customHeight="1" x14ac:dyDescent="0.3">
      <c r="A42" s="819" t="s">
        <v>985</v>
      </c>
      <c r="B42" s="813" t="s">
        <v>972</v>
      </c>
      <c r="C42" s="767" t="s">
        <v>1002</v>
      </c>
      <c r="D42" s="767"/>
      <c r="E42" s="809"/>
    </row>
    <row r="43" spans="1:10" ht="15.6" customHeight="1" x14ac:dyDescent="0.3">
      <c r="B43" s="813" t="s">
        <v>972</v>
      </c>
      <c r="C43" s="1306" t="s">
        <v>1003</v>
      </c>
      <c r="D43" s="1307"/>
      <c r="E43" s="1307"/>
    </row>
    <row r="44" spans="1:10" ht="15.6" customHeight="1" x14ac:dyDescent="0.3">
      <c r="B44" s="813"/>
      <c r="C44" s="1307"/>
      <c r="D44" s="1307"/>
      <c r="E44" s="1307"/>
    </row>
    <row r="45" spans="1:10" ht="15.6" customHeight="1" x14ac:dyDescent="0.3">
      <c r="B45" s="813" t="s">
        <v>972</v>
      </c>
      <c r="C45" s="1306" t="s">
        <v>1004</v>
      </c>
      <c r="D45" s="1307"/>
      <c r="E45" s="1307"/>
    </row>
    <row r="46" spans="1:10" ht="15.6" customHeight="1" x14ac:dyDescent="0.3">
      <c r="C46" s="1307"/>
      <c r="D46" s="1307"/>
      <c r="E46" s="1307"/>
    </row>
    <row r="47" spans="1:10" ht="15.6" customHeight="1" x14ac:dyDescent="0.3">
      <c r="B47" s="813" t="s">
        <v>972</v>
      </c>
      <c r="C47" s="767" t="s">
        <v>1005</v>
      </c>
      <c r="D47" s="767"/>
      <c r="E47" s="809"/>
    </row>
    <row r="48" spans="1:10" ht="15.6" customHeight="1" x14ac:dyDescent="0.3">
      <c r="B48" s="813" t="s">
        <v>972</v>
      </c>
      <c r="C48" s="767" t="s">
        <v>990</v>
      </c>
      <c r="D48" s="809"/>
      <c r="E48" s="809"/>
    </row>
    <row r="49" spans="1:6" ht="15.6" customHeight="1" x14ac:dyDescent="0.3"/>
    <row r="50" spans="1:6" ht="15.6" customHeight="1" x14ac:dyDescent="0.3"/>
    <row r="51" spans="1:6" ht="15.6" customHeight="1" x14ac:dyDescent="0.3">
      <c r="A51" s="827" t="s">
        <v>1006</v>
      </c>
      <c r="B51" s="828"/>
      <c r="C51" s="828"/>
      <c r="D51" s="828"/>
      <c r="E51" s="828"/>
    </row>
    <row r="52" spans="1:6" ht="15.6" customHeight="1" x14ac:dyDescent="0.3">
      <c r="A52" s="1319" t="s">
        <v>978</v>
      </c>
      <c r="B52" s="1312" t="s">
        <v>1007</v>
      </c>
      <c r="C52" s="1312"/>
      <c r="D52" s="829"/>
      <c r="E52" s="817" t="s">
        <v>1008</v>
      </c>
      <c r="F52" s="1313"/>
    </row>
    <row r="53" spans="1:6" ht="15.6" customHeight="1" x14ac:dyDescent="0.3">
      <c r="A53" s="1319"/>
      <c r="B53" s="1312" t="s">
        <v>1009</v>
      </c>
      <c r="C53" s="1312"/>
      <c r="D53" s="829"/>
      <c r="E53" s="817" t="s">
        <v>1010</v>
      </c>
      <c r="F53" s="1313"/>
    </row>
    <row r="54" spans="1:6" ht="15.6" customHeight="1" x14ac:dyDescent="0.3">
      <c r="A54" s="1319"/>
      <c r="B54" s="1312" t="s">
        <v>1011</v>
      </c>
      <c r="C54" s="1312"/>
      <c r="D54" s="829"/>
      <c r="E54" s="817" t="s">
        <v>1012</v>
      </c>
      <c r="F54" s="1313"/>
    </row>
    <row r="55" spans="1:6" ht="15.6" customHeight="1" x14ac:dyDescent="0.3">
      <c r="A55" s="1319"/>
      <c r="B55" s="1312" t="s">
        <v>1013</v>
      </c>
      <c r="C55" s="1312"/>
      <c r="D55" s="829"/>
      <c r="E55" s="817" t="s">
        <v>1014</v>
      </c>
      <c r="F55" s="817"/>
    </row>
    <row r="56" spans="1:6" ht="15.6" customHeight="1" x14ac:dyDescent="0.3">
      <c r="A56" s="1319"/>
      <c r="B56" s="1312" t="s">
        <v>1015</v>
      </c>
      <c r="C56" s="1312"/>
      <c r="D56" s="829"/>
      <c r="E56" s="817" t="s">
        <v>1016</v>
      </c>
      <c r="F56" s="817"/>
    </row>
    <row r="57" spans="1:6" ht="15.6" customHeight="1" x14ac:dyDescent="0.3">
      <c r="A57" s="1319"/>
      <c r="B57" s="1312" t="s">
        <v>1017</v>
      </c>
      <c r="C57" s="1312"/>
      <c r="D57" s="1312"/>
      <c r="E57" s="817" t="s">
        <v>1018</v>
      </c>
      <c r="F57" s="817"/>
    </row>
    <row r="58" spans="1:6" ht="15.6" customHeight="1" x14ac:dyDescent="0.3">
      <c r="A58" s="1319"/>
      <c r="B58" s="1312" t="s">
        <v>1019</v>
      </c>
      <c r="C58" s="1312"/>
      <c r="D58" s="829"/>
      <c r="E58" s="817" t="s">
        <v>1020</v>
      </c>
      <c r="F58" s="817"/>
    </row>
    <row r="59" spans="1:6" ht="15.6" customHeight="1" x14ac:dyDescent="0.3">
      <c r="A59" s="1319"/>
      <c r="B59" s="1312" t="s">
        <v>1021</v>
      </c>
      <c r="C59" s="1312"/>
      <c r="D59" s="829"/>
      <c r="E59" s="817" t="s">
        <v>1022</v>
      </c>
      <c r="F59" s="817"/>
    </row>
    <row r="60" spans="1:6" ht="15.6" customHeight="1" x14ac:dyDescent="0.3">
      <c r="A60" s="826"/>
      <c r="B60" s="821"/>
      <c r="C60" s="821"/>
      <c r="D60" s="821"/>
      <c r="E60" s="817"/>
      <c r="F60" s="817"/>
    </row>
    <row r="61" spans="1:6" s="823" customFormat="1" ht="15.6" customHeight="1" x14ac:dyDescent="0.3">
      <c r="A61" s="822" t="s">
        <v>985</v>
      </c>
      <c r="B61" s="813" t="s">
        <v>972</v>
      </c>
      <c r="C61" s="822" t="s">
        <v>1023</v>
      </c>
      <c r="D61" s="822"/>
    </row>
    <row r="62" spans="1:6" s="823" customFormat="1" ht="15.6" customHeight="1" x14ac:dyDescent="0.3">
      <c r="A62" s="822"/>
      <c r="B62" s="813" t="s">
        <v>972</v>
      </c>
      <c r="C62" s="1308" t="s">
        <v>1024</v>
      </c>
      <c r="D62" s="1309"/>
      <c r="E62" s="1309"/>
    </row>
    <row r="63" spans="1:6" s="823" customFormat="1" ht="15.6" customHeight="1" x14ac:dyDescent="0.3">
      <c r="A63" s="822"/>
      <c r="B63" s="813" t="s">
        <v>972</v>
      </c>
      <c r="C63" s="1309"/>
      <c r="D63" s="1309"/>
      <c r="E63" s="1309"/>
    </row>
    <row r="64" spans="1:6" s="823" customFormat="1" ht="15.6" customHeight="1" x14ac:dyDescent="0.3">
      <c r="A64" s="822"/>
      <c r="B64" s="813"/>
      <c r="C64" s="1309"/>
      <c r="D64" s="1309"/>
      <c r="E64" s="1309"/>
    </row>
    <row r="65" spans="1:5" s="823" customFormat="1" ht="15.6" customHeight="1" x14ac:dyDescent="0.3">
      <c r="B65" s="813" t="s">
        <v>972</v>
      </c>
      <c r="C65" s="1308" t="s">
        <v>1025</v>
      </c>
      <c r="D65" s="1309"/>
      <c r="E65" s="1309"/>
    </row>
    <row r="66" spans="1:5" s="823" customFormat="1" ht="15.6" customHeight="1" x14ac:dyDescent="0.3">
      <c r="C66" s="1309"/>
      <c r="D66" s="1309"/>
      <c r="E66" s="1309"/>
    </row>
    <row r="67" spans="1:5" s="823" customFormat="1" ht="15.6" customHeight="1" x14ac:dyDescent="0.3">
      <c r="B67" s="813" t="s">
        <v>972</v>
      </c>
      <c r="C67" s="822" t="s">
        <v>990</v>
      </c>
      <c r="D67" s="822"/>
    </row>
    <row r="68" spans="1:5" ht="15.6" customHeight="1" x14ac:dyDescent="0.3"/>
    <row r="69" spans="1:5" ht="15.6" customHeight="1" x14ac:dyDescent="0.3"/>
    <row r="70" spans="1:5" ht="15.6" customHeight="1" x14ac:dyDescent="0.3">
      <c r="A70" s="1311" t="s">
        <v>1026</v>
      </c>
      <c r="B70" s="1311"/>
      <c r="C70" s="1311"/>
      <c r="D70" s="1311"/>
      <c r="E70" s="828"/>
    </row>
    <row r="71" spans="1:5" ht="15.6" customHeight="1" x14ac:dyDescent="0.3">
      <c r="A71" s="817" t="s">
        <v>978</v>
      </c>
      <c r="B71" s="1310" t="s">
        <v>1027</v>
      </c>
      <c r="C71" s="1310"/>
      <c r="D71" s="817"/>
      <c r="E71" s="817" t="s">
        <v>1028</v>
      </c>
    </row>
    <row r="72" spans="1:5" ht="15.6" customHeight="1" x14ac:dyDescent="0.3">
      <c r="A72" s="817"/>
      <c r="B72" s="830"/>
      <c r="C72" s="830"/>
      <c r="D72" s="817"/>
      <c r="E72" s="817"/>
    </row>
    <row r="73" spans="1:5" ht="15.6" customHeight="1" x14ac:dyDescent="0.3">
      <c r="A73" s="817" t="s">
        <v>985</v>
      </c>
      <c r="B73" s="813" t="s">
        <v>972</v>
      </c>
      <c r="C73" s="1306" t="s">
        <v>1029</v>
      </c>
      <c r="D73" s="1306"/>
      <c r="E73" s="1306"/>
    </row>
    <row r="74" spans="1:5" ht="15.6" customHeight="1" x14ac:dyDescent="0.3">
      <c r="B74" s="813" t="s">
        <v>972</v>
      </c>
      <c r="C74" s="767" t="s">
        <v>1030</v>
      </c>
      <c r="D74" s="809"/>
      <c r="E74" s="809"/>
    </row>
    <row r="75" spans="1:5" ht="15.6" customHeight="1" x14ac:dyDescent="0.3">
      <c r="B75" s="813" t="s">
        <v>972</v>
      </c>
      <c r="C75" s="767" t="s">
        <v>990</v>
      </c>
      <c r="D75" s="809"/>
      <c r="E75" s="809"/>
    </row>
    <row r="76" spans="1:5" ht="15.6" customHeight="1" x14ac:dyDescent="0.3"/>
  </sheetData>
  <mergeCells count="44">
    <mergeCell ref="A2:D2"/>
    <mergeCell ref="A12:C12"/>
    <mergeCell ref="C1:D1"/>
    <mergeCell ref="A3:A5"/>
    <mergeCell ref="B3:C3"/>
    <mergeCell ref="B4:C4"/>
    <mergeCell ref="B5:C5"/>
    <mergeCell ref="B13:C13"/>
    <mergeCell ref="B14:C14"/>
    <mergeCell ref="B15:C15"/>
    <mergeCell ref="A13:A15"/>
    <mergeCell ref="A7:A9"/>
    <mergeCell ref="C7:E7"/>
    <mergeCell ref="C8:E8"/>
    <mergeCell ref="C9:E9"/>
    <mergeCell ref="F39:F40"/>
    <mergeCell ref="F52:F54"/>
    <mergeCell ref="B27:C27"/>
    <mergeCell ref="B28:C28"/>
    <mergeCell ref="A18:A19"/>
    <mergeCell ref="A27:A28"/>
    <mergeCell ref="B40:C40"/>
    <mergeCell ref="A39:A40"/>
    <mergeCell ref="B39:C39"/>
    <mergeCell ref="C17:E19"/>
    <mergeCell ref="B30:B31"/>
    <mergeCell ref="B17:B19"/>
    <mergeCell ref="A52:A59"/>
    <mergeCell ref="B52:C52"/>
    <mergeCell ref="B53:C53"/>
    <mergeCell ref="B54:C54"/>
    <mergeCell ref="C73:E73"/>
    <mergeCell ref="C30:E31"/>
    <mergeCell ref="C43:E44"/>
    <mergeCell ref="C45:E46"/>
    <mergeCell ref="C65:E66"/>
    <mergeCell ref="C62:E64"/>
    <mergeCell ref="B71:C71"/>
    <mergeCell ref="A70:D70"/>
    <mergeCell ref="B55:C55"/>
    <mergeCell ref="B56:C56"/>
    <mergeCell ref="B58:C58"/>
    <mergeCell ref="B59:C59"/>
    <mergeCell ref="B57:D57"/>
  </mergeCells>
  <pageMargins left="0.7" right="0.7" top="0.78740157499999996" bottom="0.78740157499999996" header="0.3" footer="0.3"/>
  <pageSetup paperSize="9" scale="86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H5" sqref="H5"/>
    </sheetView>
  </sheetViews>
  <sheetFormatPr defaultRowHeight="14.4" x14ac:dyDescent="0.3"/>
  <cols>
    <col min="2" max="2" width="17.44140625" bestFit="1" customWidth="1"/>
    <col min="3" max="4" width="14.5546875" bestFit="1" customWidth="1"/>
  </cols>
  <sheetData>
    <row r="2" spans="1:4" x14ac:dyDescent="0.3">
      <c r="C2">
        <v>2023</v>
      </c>
      <c r="D2">
        <v>2022</v>
      </c>
    </row>
    <row r="3" spans="1:4" x14ac:dyDescent="0.3">
      <c r="A3" s="609"/>
      <c r="B3" t="s">
        <v>1031</v>
      </c>
      <c r="C3" s="884">
        <v>95052</v>
      </c>
      <c r="D3" s="884">
        <v>47524</v>
      </c>
    </row>
    <row r="4" spans="1:4" x14ac:dyDescent="0.3">
      <c r="A4" s="609"/>
      <c r="B4" t="s">
        <v>1032</v>
      </c>
      <c r="C4" s="884">
        <v>1110421</v>
      </c>
      <c r="D4" s="884">
        <v>1060051</v>
      </c>
    </row>
    <row r="5" spans="1:4" x14ac:dyDescent="0.3">
      <c r="A5" s="609"/>
      <c r="B5" t="s">
        <v>1033</v>
      </c>
      <c r="C5" s="884">
        <v>10151</v>
      </c>
      <c r="D5" s="884">
        <v>10395</v>
      </c>
    </row>
    <row r="6" spans="1:4" x14ac:dyDescent="0.3">
      <c r="A6" s="609"/>
      <c r="B6" t="s">
        <v>1034</v>
      </c>
      <c r="C6" s="884">
        <v>32306</v>
      </c>
      <c r="D6" s="884">
        <v>55364</v>
      </c>
    </row>
    <row r="7" spans="1:4" x14ac:dyDescent="0.3">
      <c r="A7" s="609"/>
      <c r="C7" s="884">
        <f>SUM(C3:C6)</f>
        <v>1247930</v>
      </c>
      <c r="D7" s="884">
        <f>SUM(D3:D6)</f>
        <v>1173334</v>
      </c>
    </row>
    <row r="8" spans="1:4" x14ac:dyDescent="0.3">
      <c r="A8" s="609"/>
    </row>
    <row r="9" spans="1:4" x14ac:dyDescent="0.3">
      <c r="A9" s="609"/>
    </row>
    <row r="10" spans="1:4" x14ac:dyDescent="0.3">
      <c r="A10" s="609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E1"/>
    </sheetView>
  </sheetViews>
  <sheetFormatPr defaultColWidth="9.33203125" defaultRowHeight="13.8" x14ac:dyDescent="0.3"/>
  <cols>
    <col min="1" max="1" width="60.44140625" style="445" customWidth="1"/>
    <col min="2" max="2" width="16.33203125" style="485" customWidth="1"/>
    <col min="3" max="3" width="9.33203125" style="485"/>
    <col min="4" max="4" width="12.5546875" style="447" customWidth="1"/>
    <col min="5" max="5" width="15.33203125" style="447" customWidth="1"/>
    <col min="6" max="16384" width="9.33203125" style="441"/>
  </cols>
  <sheetData>
    <row r="1" spans="1:5" ht="15.6" x14ac:dyDescent="0.3">
      <c r="A1" s="958" t="s">
        <v>330</v>
      </c>
      <c r="B1" s="958"/>
      <c r="C1" s="958"/>
      <c r="D1" s="958"/>
      <c r="E1" s="958"/>
    </row>
    <row r="2" spans="1:5" ht="12.75" customHeight="1" x14ac:dyDescent="0.3">
      <c r="A2" s="959"/>
      <c r="B2" s="959"/>
      <c r="C2" s="959"/>
      <c r="D2" s="959"/>
      <c r="E2" s="959"/>
    </row>
    <row r="3" spans="1:5" ht="28.2" customHeight="1" x14ac:dyDescent="0.3">
      <c r="A3" s="943" t="s">
        <v>281</v>
      </c>
      <c r="B3" s="944"/>
      <c r="C3" s="944"/>
      <c r="D3" s="944"/>
      <c r="E3" s="945"/>
    </row>
    <row r="4" spans="1:5" x14ac:dyDescent="0.3">
      <c r="A4" s="946" t="s">
        <v>282</v>
      </c>
      <c r="B4" s="947"/>
      <c r="C4" s="947"/>
      <c r="D4" s="947"/>
      <c r="E4" s="948"/>
    </row>
    <row r="5" spans="1:5" s="479" customFormat="1" ht="27.6" x14ac:dyDescent="0.3">
      <c r="A5" s="486" t="s">
        <v>283</v>
      </c>
      <c r="B5" s="487" t="s">
        <v>1040</v>
      </c>
      <c r="C5" s="488" t="s">
        <v>1155</v>
      </c>
      <c r="D5" s="459" t="s">
        <v>1156</v>
      </c>
      <c r="E5" s="460" t="s">
        <v>1157</v>
      </c>
    </row>
    <row r="6" spans="1:5" s="479" customFormat="1" ht="12.75" customHeight="1" x14ac:dyDescent="0.3">
      <c r="A6" s="489" t="s">
        <v>284</v>
      </c>
      <c r="B6" s="960"/>
      <c r="C6" s="967"/>
      <c r="D6" s="462" t="s">
        <v>4</v>
      </c>
      <c r="E6" s="463" t="s">
        <v>285</v>
      </c>
    </row>
    <row r="7" spans="1:5" x14ac:dyDescent="0.3">
      <c r="A7" s="474" t="s">
        <v>286</v>
      </c>
      <c r="B7" s="638" t="s">
        <v>287</v>
      </c>
      <c r="C7" s="490" t="s">
        <v>7</v>
      </c>
      <c r="D7" s="508">
        <f>SUM(D8:D13)+1</f>
        <v>242903</v>
      </c>
      <c r="E7" s="505">
        <f>SUM(E8:E13)+2</f>
        <v>6649</v>
      </c>
    </row>
    <row r="8" spans="1:5" x14ac:dyDescent="0.3">
      <c r="A8" s="455" t="s">
        <v>1158</v>
      </c>
      <c r="B8" s="491" t="s">
        <v>288</v>
      </c>
      <c r="C8" s="492" t="s">
        <v>10</v>
      </c>
      <c r="D8" s="604">
        <v>96381</v>
      </c>
      <c r="E8" s="605">
        <v>1694</v>
      </c>
    </row>
    <row r="9" spans="1:5" x14ac:dyDescent="0.3">
      <c r="A9" s="455" t="s">
        <v>1159</v>
      </c>
      <c r="B9" s="491">
        <v>504</v>
      </c>
      <c r="C9" s="492" t="s">
        <v>12</v>
      </c>
      <c r="D9" s="604">
        <v>285</v>
      </c>
      <c r="E9" s="605">
        <v>0</v>
      </c>
    </row>
    <row r="10" spans="1:5" x14ac:dyDescent="0.3">
      <c r="A10" s="455" t="s">
        <v>1160</v>
      </c>
      <c r="B10" s="491">
        <v>511</v>
      </c>
      <c r="C10" s="492" t="s">
        <v>14</v>
      </c>
      <c r="D10" s="604">
        <v>22812</v>
      </c>
      <c r="E10" s="605">
        <v>649</v>
      </c>
    </row>
    <row r="11" spans="1:5" x14ac:dyDescent="0.3">
      <c r="A11" s="455" t="s">
        <v>1161</v>
      </c>
      <c r="B11" s="491">
        <v>512</v>
      </c>
      <c r="C11" s="492" t="s">
        <v>16</v>
      </c>
      <c r="D11" s="604">
        <v>22663</v>
      </c>
      <c r="E11" s="605">
        <v>377</v>
      </c>
    </row>
    <row r="12" spans="1:5" x14ac:dyDescent="0.3">
      <c r="A12" s="455" t="s">
        <v>1162</v>
      </c>
      <c r="B12" s="491">
        <v>513</v>
      </c>
      <c r="C12" s="492" t="s">
        <v>18</v>
      </c>
      <c r="D12" s="604">
        <v>3341</v>
      </c>
      <c r="E12" s="605">
        <v>1307</v>
      </c>
    </row>
    <row r="13" spans="1:5" x14ac:dyDescent="0.3">
      <c r="A13" s="455" t="s">
        <v>1163</v>
      </c>
      <c r="B13" s="491">
        <v>518</v>
      </c>
      <c r="C13" s="492" t="s">
        <v>20</v>
      </c>
      <c r="D13" s="604">
        <v>97420</v>
      </c>
      <c r="E13" s="605">
        <v>2620</v>
      </c>
    </row>
    <row r="14" spans="1:5" x14ac:dyDescent="0.3">
      <c r="A14" s="455" t="s">
        <v>289</v>
      </c>
      <c r="B14" s="638" t="s">
        <v>290</v>
      </c>
      <c r="C14" s="492" t="s">
        <v>22</v>
      </c>
      <c r="D14" s="504">
        <f>SUM(D15:D17)</f>
        <v>-1</v>
      </c>
      <c r="E14" s="505">
        <f>SUM(E15:E17)</f>
        <v>0</v>
      </c>
    </row>
    <row r="15" spans="1:5" x14ac:dyDescent="0.3">
      <c r="A15" s="455" t="s">
        <v>1164</v>
      </c>
      <c r="B15" s="491">
        <v>56</v>
      </c>
      <c r="C15" s="492" t="s">
        <v>24</v>
      </c>
      <c r="D15" s="604">
        <v>0</v>
      </c>
      <c r="E15" s="605">
        <v>0</v>
      </c>
    </row>
    <row r="16" spans="1:5" x14ac:dyDescent="0.3">
      <c r="A16" s="455" t="s">
        <v>1165</v>
      </c>
      <c r="B16" s="491">
        <v>571.572</v>
      </c>
      <c r="C16" s="492" t="s">
        <v>27</v>
      </c>
      <c r="D16" s="604">
        <v>-1</v>
      </c>
      <c r="E16" s="605">
        <v>0</v>
      </c>
    </row>
    <row r="17" spans="1:5" x14ac:dyDescent="0.3">
      <c r="A17" s="455" t="s">
        <v>1166</v>
      </c>
      <c r="B17" s="491">
        <v>573.57399999999996</v>
      </c>
      <c r="C17" s="492" t="s">
        <v>29</v>
      </c>
      <c r="D17" s="604">
        <v>0</v>
      </c>
      <c r="E17" s="605">
        <v>0</v>
      </c>
    </row>
    <row r="18" spans="1:5" x14ac:dyDescent="0.3">
      <c r="A18" s="455" t="s">
        <v>291</v>
      </c>
      <c r="B18" s="491" t="s">
        <v>292</v>
      </c>
      <c r="C18" s="492" t="s">
        <v>31</v>
      </c>
      <c r="D18" s="508">
        <f>SUM(D19:D23)</f>
        <v>771316</v>
      </c>
      <c r="E18" s="728">
        <f>SUM(E19:E23)</f>
        <v>13156</v>
      </c>
    </row>
    <row r="19" spans="1:5" x14ac:dyDescent="0.3">
      <c r="A19" s="455" t="s">
        <v>1167</v>
      </c>
      <c r="B19" s="491">
        <v>521</v>
      </c>
      <c r="C19" s="492" t="s">
        <v>33</v>
      </c>
      <c r="D19" s="604">
        <v>576844</v>
      </c>
      <c r="E19" s="605">
        <v>9940</v>
      </c>
    </row>
    <row r="20" spans="1:5" x14ac:dyDescent="0.3">
      <c r="A20" s="455" t="s">
        <v>1168</v>
      </c>
      <c r="B20" s="491">
        <v>524</v>
      </c>
      <c r="C20" s="492" t="s">
        <v>35</v>
      </c>
      <c r="D20" s="604">
        <v>187929</v>
      </c>
      <c r="E20" s="605">
        <v>3163</v>
      </c>
    </row>
    <row r="21" spans="1:5" x14ac:dyDescent="0.3">
      <c r="A21" s="455" t="s">
        <v>1170</v>
      </c>
      <c r="B21" s="491">
        <v>525</v>
      </c>
      <c r="C21" s="492" t="s">
        <v>37</v>
      </c>
      <c r="D21" s="604">
        <v>2813</v>
      </c>
      <c r="E21" s="605">
        <v>0</v>
      </c>
    </row>
    <row r="22" spans="1:5" x14ac:dyDescent="0.3">
      <c r="A22" s="455" t="s">
        <v>1169</v>
      </c>
      <c r="B22" s="491">
        <v>527</v>
      </c>
      <c r="C22" s="492" t="s">
        <v>39</v>
      </c>
      <c r="D22" s="604">
        <v>773</v>
      </c>
      <c r="E22" s="605">
        <v>1</v>
      </c>
    </row>
    <row r="23" spans="1:5" x14ac:dyDescent="0.3">
      <c r="A23" s="455" t="s">
        <v>1171</v>
      </c>
      <c r="B23" s="491">
        <v>528</v>
      </c>
      <c r="C23" s="492" t="s">
        <v>41</v>
      </c>
      <c r="D23" s="604">
        <v>2957</v>
      </c>
      <c r="E23" s="605">
        <v>52</v>
      </c>
    </row>
    <row r="24" spans="1:5" x14ac:dyDescent="0.3">
      <c r="A24" s="455" t="s">
        <v>293</v>
      </c>
      <c r="B24" s="491" t="s">
        <v>294</v>
      </c>
      <c r="C24" s="492" t="s">
        <v>43</v>
      </c>
      <c r="D24" s="508">
        <f>SUM(D25:D25)</f>
        <v>619</v>
      </c>
      <c r="E24" s="505">
        <f>SUM(E25:E25)</f>
        <v>224</v>
      </c>
    </row>
    <row r="25" spans="1:5" x14ac:dyDescent="0.3">
      <c r="A25" s="455" t="s">
        <v>1172</v>
      </c>
      <c r="B25" s="491">
        <v>53</v>
      </c>
      <c r="C25" s="492" t="s">
        <v>45</v>
      </c>
      <c r="D25" s="604">
        <v>619</v>
      </c>
      <c r="E25" s="605">
        <v>224</v>
      </c>
    </row>
    <row r="26" spans="1:5" x14ac:dyDescent="0.3">
      <c r="A26" s="455" t="s">
        <v>295</v>
      </c>
      <c r="B26" s="491" t="s">
        <v>296</v>
      </c>
      <c r="C26" s="492" t="s">
        <v>47</v>
      </c>
      <c r="D26" s="508">
        <v>271344</v>
      </c>
      <c r="E26" s="505">
        <f>SUM(E27:E33)</f>
        <v>638</v>
      </c>
    </row>
    <row r="27" spans="1:5" x14ac:dyDescent="0.3">
      <c r="A27" s="455" t="s">
        <v>1173</v>
      </c>
      <c r="B27" s="491">
        <v>541.54200000000003</v>
      </c>
      <c r="C27" s="492" t="s">
        <v>50</v>
      </c>
      <c r="D27" s="604">
        <v>3</v>
      </c>
      <c r="E27" s="605">
        <v>6</v>
      </c>
    </row>
    <row r="28" spans="1:5" x14ac:dyDescent="0.3">
      <c r="A28" s="455" t="s">
        <v>1174</v>
      </c>
      <c r="B28" s="491">
        <v>543</v>
      </c>
      <c r="C28" s="492" t="s">
        <v>52</v>
      </c>
      <c r="D28" s="604">
        <v>70</v>
      </c>
      <c r="E28" s="605">
        <v>270</v>
      </c>
    </row>
    <row r="29" spans="1:5" x14ac:dyDescent="0.3">
      <c r="A29" s="455" t="s">
        <v>1175</v>
      </c>
      <c r="B29" s="491">
        <v>544</v>
      </c>
      <c r="C29" s="492" t="s">
        <v>54</v>
      </c>
      <c r="D29" s="604">
        <v>0</v>
      </c>
      <c r="E29" s="605">
        <v>0</v>
      </c>
    </row>
    <row r="30" spans="1:5" x14ac:dyDescent="0.3">
      <c r="A30" s="455" t="s">
        <v>1176</v>
      </c>
      <c r="B30" s="491">
        <v>545</v>
      </c>
      <c r="C30" s="492" t="s">
        <v>56</v>
      </c>
      <c r="D30" s="604">
        <v>320</v>
      </c>
      <c r="E30" s="605">
        <v>62</v>
      </c>
    </row>
    <row r="31" spans="1:5" x14ac:dyDescent="0.3">
      <c r="A31" s="455" t="s">
        <v>1177</v>
      </c>
      <c r="B31" s="491">
        <v>546</v>
      </c>
      <c r="C31" s="492" t="s">
        <v>58</v>
      </c>
      <c r="D31" s="604">
        <v>448</v>
      </c>
      <c r="E31" s="605">
        <v>105</v>
      </c>
    </row>
    <row r="32" spans="1:5" x14ac:dyDescent="0.3">
      <c r="A32" s="455" t="s">
        <v>1178</v>
      </c>
      <c r="B32" s="491">
        <v>548</v>
      </c>
      <c r="C32" s="492" t="s">
        <v>60</v>
      </c>
      <c r="D32" s="604">
        <v>0</v>
      </c>
      <c r="E32" s="605">
        <v>0</v>
      </c>
    </row>
    <row r="33" spans="1:5" x14ac:dyDescent="0.3">
      <c r="A33" s="455" t="s">
        <v>1179</v>
      </c>
      <c r="B33" s="491">
        <v>549</v>
      </c>
      <c r="C33" s="492" t="s">
        <v>62</v>
      </c>
      <c r="D33" s="604">
        <v>270502</v>
      </c>
      <c r="E33" s="605">
        <v>195</v>
      </c>
    </row>
    <row r="34" spans="1:5" ht="12.75" customHeight="1" x14ac:dyDescent="0.3">
      <c r="A34" s="455" t="s">
        <v>297</v>
      </c>
      <c r="B34" s="491" t="s">
        <v>298</v>
      </c>
      <c r="C34" s="492" t="s">
        <v>65</v>
      </c>
      <c r="D34" s="508">
        <f>SUM(D35:D39)</f>
        <v>152303</v>
      </c>
      <c r="E34" s="505">
        <f>SUM(E35:E39)</f>
        <v>0</v>
      </c>
    </row>
    <row r="35" spans="1:5" x14ac:dyDescent="0.3">
      <c r="A35" s="455" t="s">
        <v>1180</v>
      </c>
      <c r="B35" s="491">
        <v>551</v>
      </c>
      <c r="C35" s="492" t="s">
        <v>67</v>
      </c>
      <c r="D35" s="604">
        <v>152303</v>
      </c>
      <c r="E35" s="605">
        <v>0</v>
      </c>
    </row>
    <row r="36" spans="1:5" ht="12.75" customHeight="1" x14ac:dyDescent="0.3">
      <c r="A36" s="455" t="s">
        <v>1181</v>
      </c>
      <c r="B36" s="491">
        <v>552</v>
      </c>
      <c r="C36" s="492" t="s">
        <v>69</v>
      </c>
      <c r="D36" s="604">
        <v>0</v>
      </c>
      <c r="E36" s="605">
        <v>0</v>
      </c>
    </row>
    <row r="37" spans="1:5" x14ac:dyDescent="0.3">
      <c r="A37" s="455" t="s">
        <v>1182</v>
      </c>
      <c r="B37" s="491">
        <v>553</v>
      </c>
      <c r="C37" s="492" t="s">
        <v>71</v>
      </c>
      <c r="D37" s="604">
        <v>0</v>
      </c>
      <c r="E37" s="605">
        <v>0</v>
      </c>
    </row>
    <row r="38" spans="1:5" x14ac:dyDescent="0.3">
      <c r="A38" s="455" t="s">
        <v>1183</v>
      </c>
      <c r="B38" s="491">
        <v>554</v>
      </c>
      <c r="C38" s="492" t="s">
        <v>73</v>
      </c>
      <c r="D38" s="604">
        <v>0</v>
      </c>
      <c r="E38" s="605">
        <v>0</v>
      </c>
    </row>
    <row r="39" spans="1:5" x14ac:dyDescent="0.3">
      <c r="A39" s="455" t="s">
        <v>1184</v>
      </c>
      <c r="B39" s="491" t="s">
        <v>299</v>
      </c>
      <c r="C39" s="492" t="s">
        <v>75</v>
      </c>
      <c r="D39" s="604">
        <v>0</v>
      </c>
      <c r="E39" s="605">
        <v>0</v>
      </c>
    </row>
    <row r="40" spans="1:5" x14ac:dyDescent="0.3">
      <c r="A40" s="455" t="s">
        <v>300</v>
      </c>
      <c r="B40" s="491" t="s">
        <v>301</v>
      </c>
      <c r="C40" s="492" t="s">
        <v>77</v>
      </c>
      <c r="D40" s="508">
        <f>SUM(D41:D41)</f>
        <v>1821</v>
      </c>
      <c r="E40" s="505">
        <f>SUM(E41:E41)</f>
        <v>0</v>
      </c>
    </row>
    <row r="41" spans="1:5" x14ac:dyDescent="0.3">
      <c r="A41" s="455" t="s">
        <v>1185</v>
      </c>
      <c r="B41" s="491">
        <v>581</v>
      </c>
      <c r="C41" s="492" t="s">
        <v>79</v>
      </c>
      <c r="D41" s="604">
        <v>1821</v>
      </c>
      <c r="E41" s="605">
        <v>0</v>
      </c>
    </row>
    <row r="42" spans="1:5" x14ac:dyDescent="0.3">
      <c r="A42" s="455" t="s">
        <v>302</v>
      </c>
      <c r="B42" s="491" t="s">
        <v>303</v>
      </c>
      <c r="C42" s="492" t="s">
        <v>81</v>
      </c>
      <c r="D42" s="508">
        <f>D43</f>
        <v>4163</v>
      </c>
      <c r="E42" s="505">
        <f>E43</f>
        <v>4023</v>
      </c>
    </row>
    <row r="43" spans="1:5" ht="14.25" customHeight="1" x14ac:dyDescent="0.3">
      <c r="A43" s="455" t="s">
        <v>1186</v>
      </c>
      <c r="B43" s="491">
        <v>59</v>
      </c>
      <c r="C43" s="492" t="s">
        <v>83</v>
      </c>
      <c r="D43" s="604">
        <v>4163</v>
      </c>
      <c r="E43" s="605">
        <v>4023</v>
      </c>
    </row>
    <row r="44" spans="1:5" ht="24.75" customHeight="1" x14ac:dyDescent="0.3">
      <c r="A44" s="467" t="s">
        <v>304</v>
      </c>
      <c r="B44" s="493" t="s">
        <v>305</v>
      </c>
      <c r="C44" s="492" t="s">
        <v>85</v>
      </c>
      <c r="D44" s="506">
        <f>D7+D14+D18+D24+D26+D34+D40</f>
        <v>1440305</v>
      </c>
      <c r="E44" s="507">
        <f>E7+E14+E18+E24+E26+E34+E40</f>
        <v>20667</v>
      </c>
    </row>
    <row r="45" spans="1:5" ht="12.75" customHeight="1" x14ac:dyDescent="0.3">
      <c r="A45" s="962" t="s">
        <v>306</v>
      </c>
      <c r="B45" s="963"/>
      <c r="C45" s="963"/>
      <c r="D45" s="963"/>
      <c r="E45" s="964"/>
    </row>
    <row r="46" spans="1:5" ht="12.75" customHeight="1" x14ac:dyDescent="0.3">
      <c r="A46" s="474" t="s">
        <v>307</v>
      </c>
      <c r="B46" s="494" t="s">
        <v>308</v>
      </c>
      <c r="C46" s="492" t="s">
        <v>90</v>
      </c>
      <c r="D46" s="508">
        <f>SUM(D47:D47)</f>
        <v>1104637</v>
      </c>
      <c r="E46" s="503">
        <f>SUM(E47:E47)</f>
        <v>0</v>
      </c>
    </row>
    <row r="47" spans="1:5" ht="12.75" customHeight="1" x14ac:dyDescent="0.3">
      <c r="A47" s="455" t="s">
        <v>1187</v>
      </c>
      <c r="B47" s="495">
        <v>691</v>
      </c>
      <c r="C47" s="492" t="s">
        <v>93</v>
      </c>
      <c r="D47" s="604">
        <v>1104637</v>
      </c>
      <c r="E47" s="605">
        <v>0</v>
      </c>
    </row>
    <row r="48" spans="1:5" ht="12.75" customHeight="1" x14ac:dyDescent="0.3">
      <c r="A48" s="455" t="s">
        <v>309</v>
      </c>
      <c r="B48" s="494" t="s">
        <v>310</v>
      </c>
      <c r="C48" s="492" t="s">
        <v>95</v>
      </c>
      <c r="D48" s="508">
        <f>SUM(D49:D51)</f>
        <v>2922</v>
      </c>
      <c r="E48" s="509">
        <f>SUM(E49:E51)</f>
        <v>111</v>
      </c>
    </row>
    <row r="49" spans="1:5" ht="12.75" customHeight="1" x14ac:dyDescent="0.3">
      <c r="A49" s="455" t="s">
        <v>1188</v>
      </c>
      <c r="B49" s="495">
        <v>681</v>
      </c>
      <c r="C49" s="492" t="s">
        <v>97</v>
      </c>
      <c r="D49" s="604">
        <v>0</v>
      </c>
      <c r="E49" s="605">
        <v>0</v>
      </c>
    </row>
    <row r="50" spans="1:5" ht="12.75" customHeight="1" x14ac:dyDescent="0.3">
      <c r="A50" s="455" t="s">
        <v>1189</v>
      </c>
      <c r="B50" s="495">
        <v>682</v>
      </c>
      <c r="C50" s="492" t="s">
        <v>99</v>
      </c>
      <c r="D50" s="604">
        <v>2922</v>
      </c>
      <c r="E50" s="605">
        <v>111</v>
      </c>
    </row>
    <row r="51" spans="1:5" ht="12.75" customHeight="1" x14ac:dyDescent="0.3">
      <c r="A51" s="455" t="s">
        <v>1190</v>
      </c>
      <c r="B51" s="495">
        <v>684</v>
      </c>
      <c r="C51" s="492" t="s">
        <v>101</v>
      </c>
      <c r="D51" s="604">
        <v>0</v>
      </c>
      <c r="E51" s="605">
        <v>0</v>
      </c>
    </row>
    <row r="52" spans="1:5" x14ac:dyDescent="0.3">
      <c r="A52" s="455" t="s">
        <v>311</v>
      </c>
      <c r="B52" s="496" t="s">
        <v>312</v>
      </c>
      <c r="C52" s="492" t="s">
        <v>103</v>
      </c>
      <c r="D52" s="604">
        <v>25166</v>
      </c>
      <c r="E52" s="605">
        <v>43519</v>
      </c>
    </row>
    <row r="53" spans="1:5" x14ac:dyDescent="0.3">
      <c r="A53" s="455" t="s">
        <v>313</v>
      </c>
      <c r="B53" s="494" t="s">
        <v>314</v>
      </c>
      <c r="C53" s="492" t="s">
        <v>105</v>
      </c>
      <c r="D53" s="508">
        <f>SUM(D54:D59)</f>
        <v>323452</v>
      </c>
      <c r="E53" s="509">
        <f>SUM(E54:E59)</f>
        <v>3300</v>
      </c>
    </row>
    <row r="54" spans="1:5" x14ac:dyDescent="0.3">
      <c r="A54" s="455" t="s">
        <v>1191</v>
      </c>
      <c r="B54" s="496">
        <v>641.64200000000005</v>
      </c>
      <c r="C54" s="492" t="s">
        <v>107</v>
      </c>
      <c r="D54" s="604">
        <v>10</v>
      </c>
      <c r="E54" s="605">
        <v>6</v>
      </c>
    </row>
    <row r="55" spans="1:5" x14ac:dyDescent="0.3">
      <c r="A55" s="455" t="s">
        <v>1192</v>
      </c>
      <c r="B55" s="497">
        <v>643</v>
      </c>
      <c r="C55" s="492" t="s">
        <v>109</v>
      </c>
      <c r="D55" s="604">
        <v>0</v>
      </c>
      <c r="E55" s="605">
        <v>0</v>
      </c>
    </row>
    <row r="56" spans="1:5" x14ac:dyDescent="0.3">
      <c r="A56" s="455" t="s">
        <v>1193</v>
      </c>
      <c r="B56" s="495">
        <v>644</v>
      </c>
      <c r="C56" s="492" t="s">
        <v>111</v>
      </c>
      <c r="D56" s="483">
        <v>60867</v>
      </c>
      <c r="E56" s="482">
        <v>0</v>
      </c>
    </row>
    <row r="57" spans="1:5" x14ac:dyDescent="0.3">
      <c r="A57" s="455" t="s">
        <v>1194</v>
      </c>
      <c r="B57" s="495">
        <v>645</v>
      </c>
      <c r="C57" s="492" t="s">
        <v>114</v>
      </c>
      <c r="D57" s="480">
        <v>741</v>
      </c>
      <c r="E57" s="481">
        <v>29</v>
      </c>
    </row>
    <row r="58" spans="1:5" x14ac:dyDescent="0.3">
      <c r="A58" s="455" t="s">
        <v>1195</v>
      </c>
      <c r="B58" s="495">
        <v>648</v>
      </c>
      <c r="C58" s="492" t="s">
        <v>116</v>
      </c>
      <c r="D58" s="480">
        <v>76544</v>
      </c>
      <c r="E58" s="481">
        <v>3258</v>
      </c>
    </row>
    <row r="59" spans="1:5" x14ac:dyDescent="0.3">
      <c r="A59" s="455" t="s">
        <v>1196</v>
      </c>
      <c r="B59" s="495">
        <v>649</v>
      </c>
      <c r="C59" s="492" t="s">
        <v>118</v>
      </c>
      <c r="D59" s="480">
        <v>185290</v>
      </c>
      <c r="E59" s="481">
        <v>7</v>
      </c>
    </row>
    <row r="60" spans="1:5" x14ac:dyDescent="0.3">
      <c r="A60" s="455" t="s">
        <v>315</v>
      </c>
      <c r="B60" s="494" t="s">
        <v>316</v>
      </c>
      <c r="C60" s="492" t="s">
        <v>120</v>
      </c>
      <c r="D60" s="508">
        <f>SUM(D61:D65)</f>
        <v>68</v>
      </c>
      <c r="E60" s="509">
        <f>SUM(E61:E65)</f>
        <v>10</v>
      </c>
    </row>
    <row r="61" spans="1:5" x14ac:dyDescent="0.3">
      <c r="A61" s="455" t="s">
        <v>1197</v>
      </c>
      <c r="B61" s="495">
        <v>652</v>
      </c>
      <c r="C61" s="492" t="s">
        <v>121</v>
      </c>
      <c r="D61" s="604">
        <v>19</v>
      </c>
      <c r="E61" s="605">
        <v>0</v>
      </c>
    </row>
    <row r="62" spans="1:5" x14ac:dyDescent="0.3">
      <c r="A62" s="455" t="s">
        <v>1198</v>
      </c>
      <c r="B62" s="495">
        <v>653</v>
      </c>
      <c r="C62" s="492" t="s">
        <v>123</v>
      </c>
      <c r="D62" s="604">
        <v>0</v>
      </c>
      <c r="E62" s="605">
        <v>0</v>
      </c>
    </row>
    <row r="63" spans="1:5" x14ac:dyDescent="0.3">
      <c r="A63" s="455" t="s">
        <v>1199</v>
      </c>
      <c r="B63" s="495">
        <v>654</v>
      </c>
      <c r="C63" s="492" t="s">
        <v>125</v>
      </c>
      <c r="D63" s="604">
        <v>49</v>
      </c>
      <c r="E63" s="605">
        <v>10</v>
      </c>
    </row>
    <row r="64" spans="1:5" x14ac:dyDescent="0.3">
      <c r="A64" s="455" t="s">
        <v>1200</v>
      </c>
      <c r="B64" s="495">
        <v>655</v>
      </c>
      <c r="C64" s="492" t="s">
        <v>127</v>
      </c>
      <c r="D64" s="604">
        <v>0</v>
      </c>
      <c r="E64" s="605">
        <v>0</v>
      </c>
    </row>
    <row r="65" spans="1:5" x14ac:dyDescent="0.3">
      <c r="A65" s="455" t="s">
        <v>1201</v>
      </c>
      <c r="B65" s="495">
        <v>657</v>
      </c>
      <c r="C65" s="492" t="s">
        <v>129</v>
      </c>
      <c r="D65" s="604">
        <v>0</v>
      </c>
      <c r="E65" s="605">
        <v>0</v>
      </c>
    </row>
    <row r="66" spans="1:5" x14ac:dyDescent="0.3">
      <c r="A66" s="467" t="s">
        <v>317</v>
      </c>
      <c r="B66" s="493" t="s">
        <v>318</v>
      </c>
      <c r="C66" s="498" t="s">
        <v>131</v>
      </c>
      <c r="D66" s="506">
        <f>D46+D48+D52+D53+D60</f>
        <v>1456245</v>
      </c>
      <c r="E66" s="507">
        <f>E46+E48+E52+E53+E60</f>
        <v>46940</v>
      </c>
    </row>
    <row r="67" spans="1:5" x14ac:dyDescent="0.3">
      <c r="A67" s="461" t="s">
        <v>319</v>
      </c>
      <c r="B67" s="494" t="s">
        <v>320</v>
      </c>
      <c r="C67" s="490" t="s">
        <v>133</v>
      </c>
      <c r="D67" s="502">
        <f>D66-D44</f>
        <v>15940</v>
      </c>
      <c r="E67" s="503">
        <f>E66-E44</f>
        <v>26273</v>
      </c>
    </row>
    <row r="68" spans="1:5" x14ac:dyDescent="0.3">
      <c r="A68" s="499" t="s">
        <v>321</v>
      </c>
      <c r="B68" s="494" t="s">
        <v>322</v>
      </c>
      <c r="C68" s="492" t="s">
        <v>135</v>
      </c>
      <c r="D68" s="504">
        <f>D67-D42</f>
        <v>11777</v>
      </c>
      <c r="E68" s="505">
        <f>E67-E42</f>
        <v>22250</v>
      </c>
    </row>
    <row r="69" spans="1:5" x14ac:dyDescent="0.3">
      <c r="A69" s="461"/>
      <c r="B69" s="639"/>
      <c r="C69" s="492"/>
      <c r="D69" s="952" t="s">
        <v>323</v>
      </c>
      <c r="E69" s="953"/>
    </row>
    <row r="70" spans="1:5" x14ac:dyDescent="0.3">
      <c r="A70" s="461" t="s">
        <v>324</v>
      </c>
      <c r="B70" s="500" t="s">
        <v>325</v>
      </c>
      <c r="C70" s="492" t="s">
        <v>137</v>
      </c>
      <c r="D70" s="965">
        <f>+D67+E67</f>
        <v>42213</v>
      </c>
      <c r="E70" s="966"/>
    </row>
    <row r="71" spans="1:5" x14ac:dyDescent="0.3">
      <c r="A71" s="501" t="s">
        <v>326</v>
      </c>
      <c r="B71" s="477" t="s">
        <v>327</v>
      </c>
      <c r="C71" s="498" t="s">
        <v>139</v>
      </c>
      <c r="D71" s="956">
        <f>D68+E68</f>
        <v>34027</v>
      </c>
      <c r="E71" s="957"/>
    </row>
    <row r="72" spans="1:5" ht="12.75" customHeight="1" x14ac:dyDescent="0.3">
      <c r="A72" s="484"/>
      <c r="B72" s="448"/>
      <c r="C72" s="448"/>
    </row>
    <row r="73" spans="1:5" ht="12.75" customHeight="1" x14ac:dyDescent="0.3">
      <c r="B73" s="448"/>
      <c r="C73" s="448"/>
    </row>
    <row r="74" spans="1:5" ht="12.75" customHeight="1" x14ac:dyDescent="0.3">
      <c r="A74" s="441"/>
      <c r="B74" s="448"/>
      <c r="C74" s="448"/>
    </row>
    <row r="75" spans="1:5" x14ac:dyDescent="0.3">
      <c r="A75" s="441"/>
      <c r="B75" s="449"/>
      <c r="C75" s="449"/>
    </row>
    <row r="76" spans="1:5" x14ac:dyDescent="0.3">
      <c r="A76" s="441"/>
      <c r="B76" s="449"/>
      <c r="C76" s="449"/>
    </row>
    <row r="77" spans="1:5" x14ac:dyDescent="0.3">
      <c r="A77" s="441"/>
    </row>
    <row r="79" spans="1:5" x14ac:dyDescent="0.3">
      <c r="A79" s="21"/>
    </row>
    <row r="80" spans="1:5" ht="15" customHeight="1" x14ac:dyDescent="0.3">
      <c r="A80" s="951"/>
      <c r="B80" s="951"/>
      <c r="C80" s="951"/>
      <c r="D80" s="951"/>
      <c r="E80" s="951"/>
    </row>
  </sheetData>
  <mergeCells count="10">
    <mergeCell ref="D69:E69"/>
    <mergeCell ref="D70:E70"/>
    <mergeCell ref="D71:E71"/>
    <mergeCell ref="A80:E80"/>
    <mergeCell ref="A1:E1"/>
    <mergeCell ref="A2:E2"/>
    <mergeCell ref="A3:E3"/>
    <mergeCell ref="A4:E4"/>
    <mergeCell ref="B6:C6"/>
    <mergeCell ref="A45:E45"/>
  </mergeCells>
  <pageMargins left="0.70866141732283472" right="0" top="0.39370078740157483" bottom="0.39370078740157483" header="0.51181102362204722" footer="0.51181102362204722"/>
  <pageSetup paperSize="9" scale="80" orientation="portrait" r:id="rId1"/>
  <headerFooter alignWithMargins="0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/>
  </sheetViews>
  <sheetFormatPr defaultColWidth="9.33203125" defaultRowHeight="13.8" x14ac:dyDescent="0.3"/>
  <cols>
    <col min="1" max="1" width="46.6640625" style="12" customWidth="1"/>
    <col min="2" max="2" width="14.5546875" style="12" customWidth="1"/>
    <col min="3" max="3" width="15" style="12" customWidth="1"/>
    <col min="4" max="4" width="17.44140625" style="12" customWidth="1"/>
    <col min="5" max="16384" width="9.33203125" style="12"/>
  </cols>
  <sheetData>
    <row r="1" spans="1:7" ht="15.6" x14ac:dyDescent="0.3">
      <c r="A1" s="8" t="s">
        <v>331</v>
      </c>
      <c r="B1" s="9"/>
      <c r="C1" s="9"/>
      <c r="E1" s="72"/>
      <c r="F1" s="9"/>
      <c r="G1" s="9"/>
    </row>
    <row r="2" spans="1:7" ht="14.4" thickBot="1" x14ac:dyDescent="0.35">
      <c r="A2" s="30"/>
      <c r="B2" s="30"/>
      <c r="C2" s="30"/>
      <c r="D2" s="10" t="s">
        <v>332</v>
      </c>
      <c r="E2" s="30"/>
      <c r="F2" s="9"/>
      <c r="G2" s="9"/>
    </row>
    <row r="3" spans="1:7" s="25" customFormat="1" ht="28.2" thickBot="1" x14ac:dyDescent="0.35">
      <c r="A3" s="76" t="s">
        <v>1202</v>
      </c>
      <c r="B3" s="31" t="s">
        <v>1203</v>
      </c>
      <c r="C3" s="32" t="s">
        <v>1204</v>
      </c>
      <c r="D3" s="33" t="s">
        <v>1205</v>
      </c>
      <c r="E3" s="24"/>
      <c r="F3" s="24"/>
      <c r="G3" s="24"/>
    </row>
    <row r="4" spans="1:7" x14ac:dyDescent="0.3">
      <c r="A4" s="600" t="s">
        <v>333</v>
      </c>
      <c r="B4" s="166">
        <v>6956</v>
      </c>
      <c r="C4" s="167">
        <v>6357</v>
      </c>
      <c r="D4" s="168">
        <f>SUM(B4:C4)</f>
        <v>13313</v>
      </c>
      <c r="E4" s="9"/>
      <c r="F4" s="9"/>
      <c r="G4" s="9"/>
    </row>
    <row r="5" spans="1:7" x14ac:dyDescent="0.3">
      <c r="A5" s="600" t="s">
        <v>334</v>
      </c>
      <c r="B5" s="108">
        <v>0</v>
      </c>
      <c r="C5" s="109">
        <v>711</v>
      </c>
      <c r="D5" s="168">
        <f t="shared" ref="D5:D11" si="0">SUM(B5:C5)</f>
        <v>711</v>
      </c>
      <c r="E5" s="9"/>
      <c r="F5" s="9"/>
      <c r="G5" s="9"/>
    </row>
    <row r="6" spans="1:7" x14ac:dyDescent="0.3">
      <c r="A6" s="600" t="s">
        <v>335</v>
      </c>
      <c r="B6" s="108">
        <v>643</v>
      </c>
      <c r="C6" s="109">
        <v>1565</v>
      </c>
      <c r="D6" s="168">
        <f t="shared" si="0"/>
        <v>2208</v>
      </c>
      <c r="E6" s="9"/>
      <c r="F6" s="9"/>
      <c r="G6" s="9"/>
    </row>
    <row r="7" spans="1:7" x14ac:dyDescent="0.3">
      <c r="A7" s="600" t="s">
        <v>336</v>
      </c>
      <c r="B7" s="108">
        <v>1374</v>
      </c>
      <c r="C7" s="109">
        <v>977</v>
      </c>
      <c r="D7" s="168">
        <f t="shared" si="0"/>
        <v>2351</v>
      </c>
      <c r="E7" s="9"/>
      <c r="F7" s="9"/>
      <c r="G7" s="9"/>
    </row>
    <row r="8" spans="1:7" x14ac:dyDescent="0.3">
      <c r="A8" s="600" t="s">
        <v>337</v>
      </c>
      <c r="B8" s="108">
        <v>83</v>
      </c>
      <c r="C8" s="109">
        <v>905</v>
      </c>
      <c r="D8" s="168">
        <f t="shared" si="0"/>
        <v>988</v>
      </c>
      <c r="E8" s="9"/>
      <c r="F8" s="9"/>
      <c r="G8" s="9"/>
    </row>
    <row r="9" spans="1:7" x14ac:dyDescent="0.3">
      <c r="A9" s="600" t="s">
        <v>338</v>
      </c>
      <c r="B9" s="108">
        <v>2042</v>
      </c>
      <c r="C9" s="109">
        <v>4439</v>
      </c>
      <c r="D9" s="168">
        <f t="shared" si="0"/>
        <v>6481</v>
      </c>
      <c r="E9" s="9"/>
      <c r="F9" s="9"/>
      <c r="G9" s="9"/>
    </row>
    <row r="10" spans="1:7" x14ac:dyDescent="0.3">
      <c r="A10" s="600" t="s">
        <v>339</v>
      </c>
      <c r="B10" s="108">
        <v>1409</v>
      </c>
      <c r="C10" s="109">
        <v>151</v>
      </c>
      <c r="D10" s="168">
        <f t="shared" si="0"/>
        <v>1560</v>
      </c>
      <c r="E10" s="9"/>
      <c r="F10" s="9"/>
      <c r="G10" s="9"/>
    </row>
    <row r="11" spans="1:7" x14ac:dyDescent="0.3">
      <c r="A11" s="600" t="s">
        <v>340</v>
      </c>
      <c r="B11" s="108">
        <v>1791</v>
      </c>
      <c r="C11" s="109">
        <v>245</v>
      </c>
      <c r="D11" s="168">
        <f t="shared" si="0"/>
        <v>2036</v>
      </c>
      <c r="E11" s="9"/>
      <c r="F11" s="9"/>
      <c r="G11" s="9"/>
    </row>
    <row r="12" spans="1:7" x14ac:dyDescent="0.3">
      <c r="A12" s="600" t="s">
        <v>341</v>
      </c>
      <c r="B12" s="114">
        <v>1708</v>
      </c>
      <c r="C12" s="115">
        <v>49</v>
      </c>
      <c r="D12" s="168">
        <f>SUM(B12:C12)</f>
        <v>1757</v>
      </c>
      <c r="E12" s="9"/>
      <c r="F12" s="9"/>
      <c r="G12" s="9"/>
    </row>
    <row r="13" spans="1:7" x14ac:dyDescent="0.3">
      <c r="A13" s="600" t="s">
        <v>342</v>
      </c>
      <c r="B13" s="114">
        <v>55</v>
      </c>
      <c r="C13" s="115">
        <v>533</v>
      </c>
      <c r="D13" s="168">
        <f>SUM(B13:C13)</f>
        <v>588</v>
      </c>
      <c r="E13" s="9"/>
      <c r="F13" s="9"/>
      <c r="G13" s="9"/>
    </row>
    <row r="14" spans="1:7" x14ac:dyDescent="0.3">
      <c r="A14" s="600" t="s">
        <v>343</v>
      </c>
      <c r="B14" s="114">
        <v>1528</v>
      </c>
      <c r="C14" s="115">
        <v>538</v>
      </c>
      <c r="D14" s="168">
        <f>SUM(B14:C14)</f>
        <v>2066</v>
      </c>
      <c r="E14" s="9"/>
      <c r="F14" s="9"/>
      <c r="G14" s="9"/>
    </row>
    <row r="15" spans="1:7" x14ac:dyDescent="0.3">
      <c r="A15" s="600" t="s">
        <v>344</v>
      </c>
      <c r="B15" s="114">
        <v>249</v>
      </c>
      <c r="C15" s="115">
        <v>4</v>
      </c>
      <c r="D15" s="168">
        <f>SUM(B15:C15)</f>
        <v>253</v>
      </c>
      <c r="E15" s="9"/>
      <c r="F15" s="9"/>
      <c r="G15" s="9"/>
    </row>
    <row r="16" spans="1:7" x14ac:dyDescent="0.3">
      <c r="A16" s="600" t="s">
        <v>345</v>
      </c>
      <c r="B16" s="114">
        <v>248</v>
      </c>
      <c r="C16" s="115">
        <v>1004</v>
      </c>
      <c r="D16" s="168">
        <f>SUM(B16:C16)</f>
        <v>1252</v>
      </c>
      <c r="E16" s="9"/>
      <c r="F16" s="9"/>
      <c r="G16" s="9"/>
    </row>
    <row r="17" spans="1:7" ht="18.75" customHeight="1" thickBot="1" x14ac:dyDescent="0.35">
      <c r="A17" s="598" t="s">
        <v>1206</v>
      </c>
      <c r="B17" s="599">
        <f>SUM(B4:B16)</f>
        <v>18086</v>
      </c>
      <c r="C17" s="169">
        <f>SUM(C4:C16)</f>
        <v>17478</v>
      </c>
      <c r="D17" s="170">
        <f>SUM(D4:D16)</f>
        <v>35564</v>
      </c>
      <c r="E17" s="34"/>
      <c r="F17" s="9"/>
      <c r="G17" s="9"/>
    </row>
    <row r="18" spans="1:7" x14ac:dyDescent="0.3">
      <c r="A18" s="35"/>
      <c r="B18" s="9"/>
      <c r="C18" s="9"/>
      <c r="D18" s="9"/>
      <c r="E18" s="9"/>
      <c r="F18" s="9"/>
      <c r="G18" s="9"/>
    </row>
    <row r="19" spans="1:7" x14ac:dyDescent="0.3">
      <c r="A19" s="9"/>
      <c r="B19" s="22"/>
      <c r="C19" s="22"/>
      <c r="D19" s="22"/>
      <c r="E19" s="9"/>
      <c r="F19" s="9"/>
      <c r="G19" s="9"/>
    </row>
    <row r="20" spans="1:7" x14ac:dyDescent="0.3">
      <c r="A20" s="968"/>
      <c r="B20" s="968"/>
      <c r="C20" s="968"/>
      <c r="D20" s="968"/>
      <c r="E20" s="9"/>
      <c r="F20" s="9"/>
      <c r="G20" s="9"/>
    </row>
    <row r="21" spans="1:7" x14ac:dyDescent="0.3">
      <c r="A21" s="9"/>
      <c r="B21" s="9"/>
      <c r="C21" s="9"/>
      <c r="D21" s="9"/>
      <c r="E21" s="9"/>
      <c r="F21" s="9"/>
      <c r="G21" s="9"/>
    </row>
    <row r="22" spans="1:7" x14ac:dyDescent="0.3">
      <c r="A22" s="9"/>
      <c r="B22" s="9"/>
      <c r="C22" s="9"/>
      <c r="D22" s="9"/>
      <c r="E22" s="34"/>
      <c r="F22" s="9"/>
      <c r="G22" s="9"/>
    </row>
    <row r="23" spans="1:7" x14ac:dyDescent="0.3">
      <c r="A23" s="9"/>
      <c r="B23" s="9"/>
      <c r="C23" s="9"/>
      <c r="D23" s="9"/>
      <c r="E23" s="9"/>
      <c r="F23" s="9"/>
      <c r="G23" s="9"/>
    </row>
    <row r="24" spans="1:7" x14ac:dyDescent="0.3">
      <c r="A24" s="9"/>
      <c r="B24" s="9"/>
      <c r="C24" s="9"/>
      <c r="D24" s="9"/>
      <c r="E24" s="9"/>
      <c r="F24" s="9"/>
      <c r="G24" s="9"/>
    </row>
    <row r="25" spans="1:7" x14ac:dyDescent="0.3">
      <c r="A25" s="9"/>
      <c r="B25" s="9"/>
      <c r="C25" s="9"/>
      <c r="D25" s="9"/>
      <c r="E25" s="9"/>
      <c r="F25" s="9"/>
      <c r="G25" s="9"/>
    </row>
    <row r="26" spans="1:7" x14ac:dyDescent="0.3">
      <c r="A26" s="9"/>
      <c r="B26" s="9"/>
      <c r="C26" s="9"/>
      <c r="D26" s="9"/>
      <c r="E26" s="9"/>
      <c r="F26" s="9"/>
      <c r="G26" s="9"/>
    </row>
    <row r="27" spans="1:7" x14ac:dyDescent="0.3">
      <c r="A27" s="9"/>
      <c r="B27" s="9"/>
      <c r="C27" s="9"/>
      <c r="D27" s="9"/>
      <c r="E27" s="9"/>
      <c r="F27" s="9"/>
      <c r="G27" s="9"/>
    </row>
    <row r="28" spans="1:7" x14ac:dyDescent="0.3">
      <c r="A28" s="9"/>
      <c r="B28" s="9"/>
      <c r="C28" s="9"/>
      <c r="D28" s="9"/>
      <c r="E28" s="9"/>
      <c r="F28" s="9"/>
      <c r="G28" s="9"/>
    </row>
    <row r="29" spans="1:7" x14ac:dyDescent="0.3">
      <c r="A29" s="9"/>
      <c r="B29" s="9"/>
      <c r="C29" s="9"/>
      <c r="D29" s="9"/>
      <c r="E29" s="9"/>
      <c r="F29" s="9"/>
      <c r="G29" s="9"/>
    </row>
    <row r="30" spans="1:7" x14ac:dyDescent="0.3">
      <c r="A30" s="9"/>
      <c r="B30" s="9"/>
      <c r="C30" s="9"/>
      <c r="D30" s="9"/>
      <c r="E30" s="9"/>
      <c r="F30" s="9"/>
      <c r="G30" s="9"/>
    </row>
    <row r="31" spans="1:7" x14ac:dyDescent="0.3">
      <c r="A31" s="9"/>
      <c r="B31" s="9"/>
      <c r="C31" s="9"/>
      <c r="D31" s="9"/>
      <c r="E31" s="9"/>
      <c r="F31" s="9"/>
      <c r="G31" s="9"/>
    </row>
    <row r="32" spans="1:7" x14ac:dyDescent="0.3">
      <c r="A32" s="9"/>
      <c r="B32" s="9"/>
      <c r="C32" s="9"/>
      <c r="D32" s="9"/>
      <c r="E32" s="9"/>
      <c r="F32" s="9"/>
      <c r="G32" s="9"/>
    </row>
  </sheetData>
  <sheetProtection formatRows="0" insertRows="0" deleteRows="0"/>
  <customSheetViews>
    <customSheetView guid="{2AF6EA2A-E5C5-45EB-B6C4-875AD1E4E056}">
      <pageMargins left="0" right="0" top="0" bottom="0" header="0" footer="0"/>
      <printOptions horizontalCentered="1"/>
      <pageSetup paperSize="9" orientation="landscape" cellComments="asDisplayed" horizontalDpi="300" verticalDpi="300" r:id="rId1"/>
      <headerFooter alignWithMargins="0"/>
    </customSheetView>
  </customSheetViews>
  <mergeCells count="1">
    <mergeCell ref="A20:D20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cellComments="asDisplayed" horizontalDpi="300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workbookViewId="0"/>
  </sheetViews>
  <sheetFormatPr defaultColWidth="9.33203125" defaultRowHeight="14.4" x14ac:dyDescent="0.3"/>
  <cols>
    <col min="1" max="1" width="52.88671875" style="532" customWidth="1"/>
    <col min="2" max="2" width="6.88671875" style="613" customWidth="1"/>
    <col min="3" max="3" width="14.33203125" style="532" customWidth="1"/>
    <col min="4" max="4" width="13.44140625" style="229" customWidth="1"/>
    <col min="5" max="5" width="12.6640625" style="532" customWidth="1"/>
    <col min="6" max="6" width="13.5546875" style="532" customWidth="1"/>
    <col min="7" max="16384" width="9.33203125" style="229"/>
  </cols>
  <sheetData>
    <row r="1" spans="1:7" ht="15.6" x14ac:dyDescent="0.3">
      <c r="A1" s="8" t="s">
        <v>346</v>
      </c>
    </row>
    <row r="2" spans="1:7" x14ac:dyDescent="0.3">
      <c r="F2" s="533"/>
    </row>
    <row r="3" spans="1:7" x14ac:dyDescent="0.3">
      <c r="A3" s="620" t="s">
        <v>347</v>
      </c>
      <c r="B3" s="621" t="s">
        <v>348</v>
      </c>
      <c r="C3" s="621" t="s">
        <v>349</v>
      </c>
      <c r="D3" s="621" t="s">
        <v>350</v>
      </c>
      <c r="E3" s="621" t="s">
        <v>351</v>
      </c>
      <c r="F3" s="621" t="s">
        <v>352</v>
      </c>
    </row>
    <row r="4" spans="1:7" s="606" customFormat="1" x14ac:dyDescent="0.3">
      <c r="A4" s="933" t="s">
        <v>1262</v>
      </c>
      <c r="B4" s="450">
        <v>1</v>
      </c>
      <c r="C4" s="450">
        <v>0</v>
      </c>
      <c r="D4" s="450">
        <f>'2'!D68+'2'!E68</f>
        <v>35564</v>
      </c>
      <c r="E4" s="450">
        <f>D4-C4</f>
        <v>35564</v>
      </c>
      <c r="F4" s="450">
        <f>E4</f>
        <v>35564</v>
      </c>
    </row>
    <row r="5" spans="1:7" s="606" customFormat="1" x14ac:dyDescent="0.3">
      <c r="A5" s="614" t="s">
        <v>353</v>
      </c>
      <c r="B5" s="615">
        <v>2</v>
      </c>
      <c r="C5" s="622">
        <v>0</v>
      </c>
      <c r="D5" s="622">
        <v>0</v>
      </c>
      <c r="E5" s="618">
        <f t="shared" ref="E5:E58" si="0">D5-C5</f>
        <v>0</v>
      </c>
      <c r="F5" s="618">
        <v>163861</v>
      </c>
    </row>
    <row r="6" spans="1:7" s="606" customFormat="1" x14ac:dyDescent="0.3">
      <c r="A6" s="614" t="s">
        <v>354</v>
      </c>
      <c r="B6" s="615">
        <v>3</v>
      </c>
      <c r="C6" s="622">
        <v>0</v>
      </c>
      <c r="D6" s="622">
        <v>0</v>
      </c>
      <c r="E6" s="618">
        <f t="shared" si="0"/>
        <v>0</v>
      </c>
      <c r="F6" s="618">
        <f t="shared" ref="F6:F58" si="1">E6</f>
        <v>0</v>
      </c>
    </row>
    <row r="7" spans="1:7" s="606" customFormat="1" x14ac:dyDescent="0.3">
      <c r="A7" s="614" t="s">
        <v>355</v>
      </c>
      <c r="B7" s="615">
        <v>4</v>
      </c>
      <c r="C7" s="622">
        <f>SUM(C8:C10)</f>
        <v>58470</v>
      </c>
      <c r="D7" s="622">
        <f>SUM(D8:D10)</f>
        <v>51595</v>
      </c>
      <c r="E7" s="618">
        <f>D7-C7</f>
        <v>-6875</v>
      </c>
      <c r="F7" s="618">
        <f>F8+F9+F10</f>
        <v>-6875</v>
      </c>
    </row>
    <row r="8" spans="1:7" x14ac:dyDescent="0.3">
      <c r="A8" s="306" t="s">
        <v>356</v>
      </c>
      <c r="B8" s="115">
        <v>5</v>
      </c>
      <c r="C8" s="602">
        <f>'1'!D135</f>
        <v>3524</v>
      </c>
      <c r="D8" s="602">
        <f>'1'!E135</f>
        <v>4228</v>
      </c>
      <c r="E8" s="619">
        <f t="shared" si="0"/>
        <v>704</v>
      </c>
      <c r="F8" s="619">
        <f t="shared" si="1"/>
        <v>704</v>
      </c>
    </row>
    <row r="9" spans="1:7" x14ac:dyDescent="0.3">
      <c r="A9" s="306" t="s">
        <v>357</v>
      </c>
      <c r="B9" s="115">
        <v>6</v>
      </c>
      <c r="C9" s="623">
        <f>'1'!D136</f>
        <v>53935</v>
      </c>
      <c r="D9" s="623">
        <f>'1'!E136</f>
        <v>46599</v>
      </c>
      <c r="E9" s="619">
        <f t="shared" si="0"/>
        <v>-7336</v>
      </c>
      <c r="F9" s="619">
        <f t="shared" si="1"/>
        <v>-7336</v>
      </c>
    </row>
    <row r="10" spans="1:7" x14ac:dyDescent="0.3">
      <c r="A10" s="306" t="s">
        <v>358</v>
      </c>
      <c r="B10" s="115">
        <v>8</v>
      </c>
      <c r="C10" s="443">
        <f>'1'!D132</f>
        <v>1011</v>
      </c>
      <c r="D10" s="443">
        <f>'1'!E132</f>
        <v>768</v>
      </c>
      <c r="E10" s="619">
        <f t="shared" si="0"/>
        <v>-243</v>
      </c>
      <c r="F10" s="619">
        <f t="shared" si="1"/>
        <v>-243</v>
      </c>
    </row>
    <row r="11" spans="1:7" s="606" customFormat="1" x14ac:dyDescent="0.3">
      <c r="A11" s="614" t="s">
        <v>359</v>
      </c>
      <c r="B11" s="615">
        <v>9</v>
      </c>
      <c r="C11" s="622">
        <f>SUM(C12:C14)</f>
        <v>41694</v>
      </c>
      <c r="D11" s="622">
        <f>SUM(D12:D14)</f>
        <v>35902</v>
      </c>
      <c r="E11" s="618">
        <f t="shared" si="0"/>
        <v>-5792</v>
      </c>
      <c r="F11" s="618">
        <f>F12+F13+F14</f>
        <v>5792</v>
      </c>
    </row>
    <row r="12" spans="1:7" x14ac:dyDescent="0.3">
      <c r="A12" s="306" t="s">
        <v>360</v>
      </c>
      <c r="B12" s="115">
        <v>10</v>
      </c>
      <c r="C12" s="623">
        <f>'1'!D86</f>
        <v>9371</v>
      </c>
      <c r="D12" s="623">
        <f>'1'!E86</f>
        <v>10580</v>
      </c>
      <c r="E12" s="619">
        <f t="shared" si="0"/>
        <v>1209</v>
      </c>
      <c r="F12" s="619">
        <f>-E12</f>
        <v>-1209</v>
      </c>
    </row>
    <row r="13" spans="1:7" x14ac:dyDescent="0.3">
      <c r="A13" s="306" t="s">
        <v>361</v>
      </c>
      <c r="B13" s="115">
        <v>11</v>
      </c>
      <c r="C13" s="623">
        <f>'1'!D87</f>
        <v>4727</v>
      </c>
      <c r="D13" s="623">
        <f>'1'!E87</f>
        <v>4558</v>
      </c>
      <c r="E13" s="619">
        <f t="shared" si="0"/>
        <v>-169</v>
      </c>
      <c r="F13" s="619">
        <f>-E13</f>
        <v>169</v>
      </c>
    </row>
    <row r="14" spans="1:7" x14ac:dyDescent="0.3">
      <c r="A14" s="306" t="s">
        <v>362</v>
      </c>
      <c r="B14" s="115">
        <v>13</v>
      </c>
      <c r="C14" s="443">
        <f>'1'!D75</f>
        <v>27596</v>
      </c>
      <c r="D14" s="443">
        <f>'1'!E75</f>
        <v>20764</v>
      </c>
      <c r="E14" s="619">
        <f t="shared" si="0"/>
        <v>-6832</v>
      </c>
      <c r="F14" s="619">
        <f>-E14</f>
        <v>6832</v>
      </c>
    </row>
    <row r="15" spans="1:7" s="606" customFormat="1" x14ac:dyDescent="0.3">
      <c r="A15" s="614" t="s">
        <v>363</v>
      </c>
      <c r="B15" s="615">
        <v>14</v>
      </c>
      <c r="C15" s="611">
        <f>SUM(C16:C29)</f>
        <v>49800</v>
      </c>
      <c r="D15" s="611">
        <f>SUM(D16:D29)</f>
        <v>52043</v>
      </c>
      <c r="E15" s="618">
        <f>D15-C15</f>
        <v>2243</v>
      </c>
      <c r="F15" s="618">
        <f>F16+F17+F18+F19+F20+F21+F22+F23+F24+F27+F28+F29+F25+F26</f>
        <v>-2243</v>
      </c>
      <c r="G15" s="627"/>
    </row>
    <row r="16" spans="1:7" x14ac:dyDescent="0.3">
      <c r="A16" s="306" t="s">
        <v>364</v>
      </c>
      <c r="B16" s="115">
        <v>15</v>
      </c>
      <c r="C16" s="443">
        <f>'1'!D58</f>
        <v>28175</v>
      </c>
      <c r="D16" s="443">
        <f>'1'!E58</f>
        <v>36848</v>
      </c>
      <c r="E16" s="619">
        <f t="shared" si="0"/>
        <v>8673</v>
      </c>
      <c r="F16" s="619">
        <f>-E16</f>
        <v>-8673</v>
      </c>
    </row>
    <row r="17" spans="1:6" x14ac:dyDescent="0.3">
      <c r="A17" s="306" t="s">
        <v>365</v>
      </c>
      <c r="B17" s="115">
        <v>16</v>
      </c>
      <c r="C17" s="623">
        <v>0</v>
      </c>
      <c r="D17" s="623">
        <v>0</v>
      </c>
      <c r="E17" s="619">
        <f t="shared" si="0"/>
        <v>0</v>
      </c>
      <c r="F17" s="619">
        <f t="shared" si="1"/>
        <v>0</v>
      </c>
    </row>
    <row r="18" spans="1:6" x14ac:dyDescent="0.3">
      <c r="A18" s="306" t="s">
        <v>366</v>
      </c>
      <c r="B18" s="115">
        <v>17</v>
      </c>
      <c r="C18" s="623">
        <v>0</v>
      </c>
      <c r="D18" s="623">
        <v>0</v>
      </c>
      <c r="E18" s="619">
        <f t="shared" si="0"/>
        <v>0</v>
      </c>
      <c r="F18" s="619">
        <f t="shared" si="1"/>
        <v>0</v>
      </c>
    </row>
    <row r="19" spans="1:6" x14ac:dyDescent="0.3">
      <c r="A19" s="306" t="s">
        <v>367</v>
      </c>
      <c r="B19" s="115">
        <v>18</v>
      </c>
      <c r="C19" s="623">
        <f>'1'!D65</f>
        <v>0</v>
      </c>
      <c r="D19" s="623">
        <f>'1'!E65</f>
        <v>366</v>
      </c>
      <c r="E19" s="619">
        <f t="shared" si="0"/>
        <v>366</v>
      </c>
      <c r="F19" s="619">
        <f>-E19</f>
        <v>-366</v>
      </c>
    </row>
    <row r="20" spans="1:6" x14ac:dyDescent="0.3">
      <c r="A20" s="306" t="s">
        <v>368</v>
      </c>
      <c r="B20" s="115">
        <v>19</v>
      </c>
      <c r="C20" s="623">
        <v>0</v>
      </c>
      <c r="D20" s="623">
        <v>0</v>
      </c>
      <c r="E20" s="619">
        <f t="shared" si="0"/>
        <v>0</v>
      </c>
      <c r="F20" s="619">
        <f t="shared" si="1"/>
        <v>0</v>
      </c>
    </row>
    <row r="21" spans="1:6" x14ac:dyDescent="0.3">
      <c r="A21" s="306" t="s">
        <v>369</v>
      </c>
      <c r="B21" s="115">
        <v>20</v>
      </c>
      <c r="C21" s="623">
        <f>'1'!D67</f>
        <v>3165</v>
      </c>
      <c r="D21" s="623">
        <f>'1'!E67</f>
        <v>2800</v>
      </c>
      <c r="E21" s="619">
        <f t="shared" si="0"/>
        <v>-365</v>
      </c>
      <c r="F21" s="619">
        <f>E21*(-1)</f>
        <v>365</v>
      </c>
    </row>
    <row r="22" spans="1:6" x14ac:dyDescent="0.3">
      <c r="A22" s="306" t="s">
        <v>396</v>
      </c>
      <c r="B22" s="115">
        <v>21</v>
      </c>
      <c r="C22" s="623">
        <v>0</v>
      </c>
      <c r="D22" s="623">
        <v>0</v>
      </c>
      <c r="E22" s="619">
        <f t="shared" si="0"/>
        <v>0</v>
      </c>
      <c r="F22" s="619">
        <f t="shared" si="1"/>
        <v>0</v>
      </c>
    </row>
    <row r="23" spans="1:6" x14ac:dyDescent="0.3">
      <c r="A23" s="306" t="s">
        <v>370</v>
      </c>
      <c r="B23" s="115">
        <v>22</v>
      </c>
      <c r="C23" s="623">
        <v>0</v>
      </c>
      <c r="D23" s="623">
        <v>0</v>
      </c>
      <c r="E23" s="619">
        <f t="shared" si="0"/>
        <v>0</v>
      </c>
      <c r="F23" s="619">
        <f t="shared" si="1"/>
        <v>0</v>
      </c>
    </row>
    <row r="24" spans="1:6" x14ac:dyDescent="0.3">
      <c r="A24" s="306" t="s">
        <v>371</v>
      </c>
      <c r="B24" s="115">
        <v>23</v>
      </c>
      <c r="C24" s="623">
        <v>0</v>
      </c>
      <c r="D24" s="623">
        <v>0</v>
      </c>
      <c r="E24" s="619">
        <f t="shared" si="0"/>
        <v>0</v>
      </c>
      <c r="F24" s="619">
        <f t="shared" si="1"/>
        <v>0</v>
      </c>
    </row>
    <row r="25" spans="1:6" x14ac:dyDescent="0.3">
      <c r="A25" s="306" t="s">
        <v>372</v>
      </c>
      <c r="B25" s="115">
        <v>24</v>
      </c>
      <c r="C25" s="623">
        <f>'1'!D61</f>
        <v>669</v>
      </c>
      <c r="D25" s="623">
        <f>'1'!E61</f>
        <v>786</v>
      </c>
      <c r="E25" s="619">
        <f t="shared" si="0"/>
        <v>117</v>
      </c>
      <c r="F25" s="619">
        <f>-E25</f>
        <v>-117</v>
      </c>
    </row>
    <row r="26" spans="1:6" x14ac:dyDescent="0.3">
      <c r="A26" s="306" t="s">
        <v>373</v>
      </c>
      <c r="B26" s="115">
        <v>25</v>
      </c>
      <c r="C26" s="623">
        <f>'1'!D62</f>
        <v>1093</v>
      </c>
      <c r="D26" s="623">
        <f>'1'!E62</f>
        <v>1199</v>
      </c>
      <c r="E26" s="619">
        <f t="shared" si="0"/>
        <v>106</v>
      </c>
      <c r="F26" s="619">
        <f>-E26</f>
        <v>-106</v>
      </c>
    </row>
    <row r="27" spans="1:6" x14ac:dyDescent="0.3">
      <c r="A27" s="306" t="s">
        <v>374</v>
      </c>
      <c r="B27" s="115">
        <v>26</v>
      </c>
      <c r="C27" s="443">
        <f>'1'!D63</f>
        <v>16</v>
      </c>
      <c r="D27" s="443">
        <f>'1'!E63</f>
        <v>18</v>
      </c>
      <c r="E27" s="619">
        <f t="shared" si="0"/>
        <v>2</v>
      </c>
      <c r="F27" s="619">
        <f>-E27</f>
        <v>-2</v>
      </c>
    </row>
    <row r="28" spans="1:6" x14ac:dyDescent="0.3">
      <c r="A28" s="306" t="s">
        <v>375</v>
      </c>
      <c r="B28" s="115">
        <v>27</v>
      </c>
      <c r="C28" s="623">
        <f>'1'!D74</f>
        <v>16682</v>
      </c>
      <c r="D28" s="623">
        <f>'1'!E74</f>
        <v>10026</v>
      </c>
      <c r="E28" s="619">
        <f t="shared" si="0"/>
        <v>-6656</v>
      </c>
      <c r="F28" s="619">
        <f>-E28</f>
        <v>6656</v>
      </c>
    </row>
    <row r="29" spans="1:6" x14ac:dyDescent="0.3">
      <c r="A29" s="306" t="s">
        <v>376</v>
      </c>
      <c r="B29" s="115">
        <v>28</v>
      </c>
      <c r="C29" s="623">
        <v>0</v>
      </c>
      <c r="D29" s="623">
        <v>0</v>
      </c>
      <c r="E29" s="619">
        <f t="shared" si="0"/>
        <v>0</v>
      </c>
      <c r="F29" s="619">
        <f t="shared" si="1"/>
        <v>0</v>
      </c>
    </row>
    <row r="30" spans="1:6" s="606" customFormat="1" x14ac:dyDescent="0.3">
      <c r="A30" s="614" t="s">
        <v>377</v>
      </c>
      <c r="B30" s="615">
        <v>29</v>
      </c>
      <c r="C30" s="622">
        <f>'1'!D79</f>
        <v>12</v>
      </c>
      <c r="D30" s="622">
        <f>'1'!E79</f>
        <v>22</v>
      </c>
      <c r="E30" s="618">
        <f>D30-C30</f>
        <v>10</v>
      </c>
      <c r="F30" s="618">
        <f>-E30</f>
        <v>-10</v>
      </c>
    </row>
    <row r="31" spans="1:6" s="606" customFormat="1" x14ac:dyDescent="0.3">
      <c r="A31" s="614" t="s">
        <v>378</v>
      </c>
      <c r="B31" s="615">
        <v>30</v>
      </c>
      <c r="C31" s="622">
        <v>0</v>
      </c>
      <c r="D31" s="622">
        <v>0</v>
      </c>
      <c r="E31" s="618">
        <f t="shared" si="0"/>
        <v>0</v>
      </c>
      <c r="F31" s="618">
        <f t="shared" si="1"/>
        <v>0</v>
      </c>
    </row>
    <row r="32" spans="1:6" s="606" customFormat="1" x14ac:dyDescent="0.3">
      <c r="A32" s="614" t="s">
        <v>379</v>
      </c>
      <c r="B32" s="615">
        <v>31</v>
      </c>
      <c r="C32" s="622">
        <v>0</v>
      </c>
      <c r="D32" s="622">
        <v>0</v>
      </c>
      <c r="E32" s="618">
        <f t="shared" si="0"/>
        <v>0</v>
      </c>
      <c r="F32" s="618">
        <f t="shared" si="1"/>
        <v>0</v>
      </c>
    </row>
    <row r="33" spans="1:6" s="606" customFormat="1" x14ac:dyDescent="0.3">
      <c r="A33" s="614" t="s">
        <v>380</v>
      </c>
      <c r="B33" s="615">
        <v>32</v>
      </c>
      <c r="C33" s="622">
        <v>0</v>
      </c>
      <c r="D33" s="622">
        <v>0</v>
      </c>
      <c r="E33" s="618">
        <f t="shared" si="0"/>
        <v>0</v>
      </c>
      <c r="F33" s="618">
        <f t="shared" si="1"/>
        <v>0</v>
      </c>
    </row>
    <row r="34" spans="1:6" s="606" customFormat="1" x14ac:dyDescent="0.3">
      <c r="A34" s="614" t="s">
        <v>381</v>
      </c>
      <c r="B34" s="615">
        <v>33</v>
      </c>
      <c r="C34" s="611">
        <f>SUM(C35:C40)</f>
        <v>6296</v>
      </c>
      <c r="D34" s="611">
        <f>SUM(D35:D40)</f>
        <v>6467</v>
      </c>
      <c r="E34" s="618">
        <f t="shared" si="0"/>
        <v>171</v>
      </c>
      <c r="F34" s="618">
        <f>F35+F36+F37+F38+F39+F40</f>
        <v>-171</v>
      </c>
    </row>
    <row r="35" spans="1:6" x14ac:dyDescent="0.3">
      <c r="A35" s="306" t="s">
        <v>382</v>
      </c>
      <c r="B35" s="115">
        <v>34</v>
      </c>
      <c r="C35" s="443">
        <f>'1'!D48+'1'!D49</f>
        <v>1548</v>
      </c>
      <c r="D35" s="443">
        <f>'1'!E48+'1'!E49</f>
        <v>1254</v>
      </c>
      <c r="E35" s="619">
        <f t="shared" si="0"/>
        <v>-294</v>
      </c>
      <c r="F35" s="619">
        <f>-E35</f>
        <v>294</v>
      </c>
    </row>
    <row r="36" spans="1:6" x14ac:dyDescent="0.3">
      <c r="A36" s="306" t="s">
        <v>383</v>
      </c>
      <c r="B36" s="115">
        <v>35</v>
      </c>
      <c r="C36" s="623">
        <v>0</v>
      </c>
      <c r="D36" s="623">
        <v>0</v>
      </c>
      <c r="E36" s="619">
        <f t="shared" si="0"/>
        <v>0</v>
      </c>
      <c r="F36" s="619">
        <f t="shared" si="1"/>
        <v>0</v>
      </c>
    </row>
    <row r="37" spans="1:6" x14ac:dyDescent="0.3">
      <c r="A37" s="306" t="s">
        <v>384</v>
      </c>
      <c r="B37" s="115">
        <v>36</v>
      </c>
      <c r="C37" s="623">
        <v>0</v>
      </c>
      <c r="D37" s="623">
        <v>0</v>
      </c>
      <c r="E37" s="619">
        <f t="shared" si="0"/>
        <v>0</v>
      </c>
      <c r="F37" s="619">
        <f t="shared" si="1"/>
        <v>0</v>
      </c>
    </row>
    <row r="38" spans="1:6" x14ac:dyDescent="0.3">
      <c r="A38" s="306" t="s">
        <v>385</v>
      </c>
      <c r="B38" s="115">
        <v>37</v>
      </c>
      <c r="C38" s="623">
        <v>0</v>
      </c>
      <c r="D38" s="623">
        <v>0</v>
      </c>
      <c r="E38" s="619">
        <f t="shared" si="0"/>
        <v>0</v>
      </c>
      <c r="F38" s="619">
        <f t="shared" si="1"/>
        <v>0</v>
      </c>
    </row>
    <row r="39" spans="1:6" x14ac:dyDescent="0.3">
      <c r="A39" s="306" t="s">
        <v>386</v>
      </c>
      <c r="B39" s="115">
        <v>38</v>
      </c>
      <c r="C39" s="443">
        <f>'1'!D54</f>
        <v>4748</v>
      </c>
      <c r="D39" s="443">
        <f>'1'!E54</f>
        <v>5213</v>
      </c>
      <c r="E39" s="619">
        <f t="shared" si="0"/>
        <v>465</v>
      </c>
      <c r="F39" s="619">
        <f>-E39</f>
        <v>-465</v>
      </c>
    </row>
    <row r="40" spans="1:6" x14ac:dyDescent="0.3">
      <c r="A40" s="306" t="s">
        <v>387</v>
      </c>
      <c r="B40" s="115">
        <v>39</v>
      </c>
      <c r="C40" s="623">
        <v>0</v>
      </c>
      <c r="D40" s="623">
        <v>0</v>
      </c>
      <c r="E40" s="619">
        <f t="shared" si="0"/>
        <v>0</v>
      </c>
      <c r="F40" s="619">
        <f t="shared" si="1"/>
        <v>0</v>
      </c>
    </row>
    <row r="41" spans="1:6" s="606" customFormat="1" x14ac:dyDescent="0.3">
      <c r="A41" s="614" t="s">
        <v>388</v>
      </c>
      <c r="B41" s="615">
        <v>40</v>
      </c>
      <c r="C41" s="611">
        <f>SUM(C42:C56)</f>
        <v>110221</v>
      </c>
      <c r="D41" s="611">
        <f>SUM(D42:D56)</f>
        <v>114810</v>
      </c>
      <c r="E41" s="618">
        <f t="shared" si="0"/>
        <v>4589</v>
      </c>
      <c r="F41" s="618">
        <f>F42+F43+F44+F45+F46+F47+F48+F49+F50+F51+F52+F53++F54+F55+F56</f>
        <v>4589</v>
      </c>
    </row>
    <row r="42" spans="1:6" x14ac:dyDescent="0.3">
      <c r="A42" s="306" t="s">
        <v>389</v>
      </c>
      <c r="B42" s="115">
        <v>41</v>
      </c>
      <c r="C42" s="443">
        <f>'1'!D111</f>
        <v>16165</v>
      </c>
      <c r="D42" s="443">
        <f>'1'!E111</f>
        <v>15929</v>
      </c>
      <c r="E42" s="619">
        <f t="shared" si="0"/>
        <v>-236</v>
      </c>
      <c r="F42" s="619">
        <f t="shared" si="1"/>
        <v>-236</v>
      </c>
    </row>
    <row r="43" spans="1:6" x14ac:dyDescent="0.3">
      <c r="A43" s="306" t="s">
        <v>390</v>
      </c>
      <c r="B43" s="115">
        <v>42</v>
      </c>
      <c r="C43" s="443">
        <v>0</v>
      </c>
      <c r="D43" s="443">
        <v>0</v>
      </c>
      <c r="E43" s="619">
        <f t="shared" si="0"/>
        <v>0</v>
      </c>
      <c r="F43" s="619">
        <f t="shared" si="1"/>
        <v>0</v>
      </c>
    </row>
    <row r="44" spans="1:6" x14ac:dyDescent="0.3">
      <c r="A44" s="306" t="s">
        <v>391</v>
      </c>
      <c r="B44" s="115">
        <v>43</v>
      </c>
      <c r="C44" s="443">
        <f>'1'!D113</f>
        <v>1226</v>
      </c>
      <c r="D44" s="443">
        <f>'1'!E113</f>
        <v>1609</v>
      </c>
      <c r="E44" s="619">
        <f t="shared" si="0"/>
        <v>383</v>
      </c>
      <c r="F44" s="619">
        <f t="shared" si="1"/>
        <v>383</v>
      </c>
    </row>
    <row r="45" spans="1:6" x14ac:dyDescent="0.3">
      <c r="A45" s="306" t="s">
        <v>392</v>
      </c>
      <c r="B45" s="115">
        <v>44</v>
      </c>
      <c r="C45" s="443">
        <f>'1'!D114</f>
        <v>6209</v>
      </c>
      <c r="D45" s="443">
        <f>'1'!E114</f>
        <v>6506</v>
      </c>
      <c r="E45" s="619">
        <f t="shared" si="0"/>
        <v>297</v>
      </c>
      <c r="F45" s="619">
        <f t="shared" si="1"/>
        <v>297</v>
      </c>
    </row>
    <row r="46" spans="1:6" x14ac:dyDescent="0.3">
      <c r="A46" s="306" t="s">
        <v>393</v>
      </c>
      <c r="B46" s="115">
        <v>45</v>
      </c>
      <c r="C46" s="443">
        <f>'1'!D115</f>
        <v>92</v>
      </c>
      <c r="D46" s="443">
        <f>'1'!E115</f>
        <v>141</v>
      </c>
      <c r="E46" s="619">
        <f t="shared" si="0"/>
        <v>49</v>
      </c>
      <c r="F46" s="619">
        <f t="shared" si="1"/>
        <v>49</v>
      </c>
    </row>
    <row r="47" spans="1:6" x14ac:dyDescent="0.3">
      <c r="A47" s="306" t="s">
        <v>394</v>
      </c>
      <c r="B47" s="115">
        <v>46</v>
      </c>
      <c r="C47" s="443">
        <f>'1'!D116</f>
        <v>46453</v>
      </c>
      <c r="D47" s="443">
        <f>'1'!E116</f>
        <v>47625</v>
      </c>
      <c r="E47" s="619">
        <f t="shared" si="0"/>
        <v>1172</v>
      </c>
      <c r="F47" s="619">
        <f t="shared" si="1"/>
        <v>1172</v>
      </c>
    </row>
    <row r="48" spans="1:6" x14ac:dyDescent="0.3">
      <c r="A48" s="306" t="s">
        <v>395</v>
      </c>
      <c r="B48" s="115">
        <v>47</v>
      </c>
      <c r="C48" s="443">
        <f>'1'!D117</f>
        <v>22526</v>
      </c>
      <c r="D48" s="443">
        <f>'1'!E117</f>
        <v>23657</v>
      </c>
      <c r="E48" s="619">
        <f t="shared" si="0"/>
        <v>1131</v>
      </c>
      <c r="F48" s="619">
        <f t="shared" si="1"/>
        <v>1131</v>
      </c>
    </row>
    <row r="49" spans="1:8" x14ac:dyDescent="0.3">
      <c r="A49" s="306" t="s">
        <v>367</v>
      </c>
      <c r="B49" s="115">
        <v>48</v>
      </c>
      <c r="C49" s="443">
        <f>'1'!D118</f>
        <v>7952</v>
      </c>
      <c r="D49" s="443">
        <f>'1'!E118</f>
        <v>0</v>
      </c>
      <c r="E49" s="619">
        <f t="shared" si="0"/>
        <v>-7952</v>
      </c>
      <c r="F49" s="619">
        <f t="shared" si="1"/>
        <v>-7952</v>
      </c>
    </row>
    <row r="50" spans="1:8" x14ac:dyDescent="0.3">
      <c r="A50" s="306" t="s">
        <v>368</v>
      </c>
      <c r="B50" s="115">
        <v>49</v>
      </c>
      <c r="C50" s="443">
        <f>'1'!D119</f>
        <v>4798</v>
      </c>
      <c r="D50" s="443">
        <f>'1'!E119</f>
        <v>5145</v>
      </c>
      <c r="E50" s="619">
        <f t="shared" si="0"/>
        <v>347</v>
      </c>
      <c r="F50" s="619">
        <f t="shared" si="1"/>
        <v>347</v>
      </c>
    </row>
    <row r="51" spans="1:8" x14ac:dyDescent="0.3">
      <c r="A51" s="306" t="s">
        <v>369</v>
      </c>
      <c r="B51" s="115">
        <v>50</v>
      </c>
      <c r="C51" s="443">
        <f>'1'!D120</f>
        <v>0</v>
      </c>
      <c r="D51" s="443">
        <f>'1'!E120</f>
        <v>0</v>
      </c>
      <c r="E51" s="619">
        <f t="shared" si="0"/>
        <v>0</v>
      </c>
      <c r="F51" s="619">
        <f t="shared" si="1"/>
        <v>0</v>
      </c>
    </row>
    <row r="52" spans="1:8" x14ac:dyDescent="0.3">
      <c r="A52" s="306" t="s">
        <v>396</v>
      </c>
      <c r="B52" s="115">
        <v>51</v>
      </c>
      <c r="C52" s="443">
        <f>'1'!D121</f>
        <v>1</v>
      </c>
      <c r="D52" s="443">
        <f>'1'!E121</f>
        <v>0</v>
      </c>
      <c r="E52" s="619">
        <f t="shared" si="0"/>
        <v>-1</v>
      </c>
      <c r="F52" s="619">
        <f t="shared" si="1"/>
        <v>-1</v>
      </c>
    </row>
    <row r="53" spans="1:8" x14ac:dyDescent="0.3">
      <c r="A53" s="306" t="s">
        <v>370</v>
      </c>
      <c r="B53" s="115">
        <v>52</v>
      </c>
      <c r="C53" s="443">
        <f>'1'!D122</f>
        <v>4148</v>
      </c>
      <c r="D53" s="443">
        <f>'1'!E122</f>
        <v>13539</v>
      </c>
      <c r="E53" s="619">
        <f t="shared" si="0"/>
        <v>9391</v>
      </c>
      <c r="F53" s="619">
        <f t="shared" si="1"/>
        <v>9391</v>
      </c>
    </row>
    <row r="54" spans="1:8" x14ac:dyDescent="0.3">
      <c r="A54" s="306" t="s">
        <v>371</v>
      </c>
      <c r="B54" s="115">
        <v>53</v>
      </c>
      <c r="C54" s="623">
        <f>'1'!D123</f>
        <v>0</v>
      </c>
      <c r="D54" s="623">
        <f>'1'!E123</f>
        <v>0</v>
      </c>
      <c r="E54" s="619">
        <f t="shared" si="0"/>
        <v>0</v>
      </c>
      <c r="F54" s="619">
        <f t="shared" si="1"/>
        <v>0</v>
      </c>
    </row>
    <row r="55" spans="1:8" x14ac:dyDescent="0.3">
      <c r="A55" s="306" t="s">
        <v>397</v>
      </c>
      <c r="B55" s="115">
        <v>54</v>
      </c>
      <c r="C55" s="623">
        <v>0</v>
      </c>
      <c r="D55" s="623">
        <v>0</v>
      </c>
      <c r="E55" s="619">
        <f t="shared" si="0"/>
        <v>0</v>
      </c>
      <c r="F55" s="619">
        <f t="shared" si="1"/>
        <v>0</v>
      </c>
    </row>
    <row r="56" spans="1:8" x14ac:dyDescent="0.3">
      <c r="A56" s="306" t="s">
        <v>398</v>
      </c>
      <c r="B56" s="115">
        <v>55</v>
      </c>
      <c r="C56" s="443">
        <f>'1'!D127</f>
        <v>651</v>
      </c>
      <c r="D56" s="443">
        <f>'1'!E127</f>
        <v>659</v>
      </c>
      <c r="E56" s="619">
        <f t="shared" si="0"/>
        <v>8</v>
      </c>
      <c r="F56" s="619">
        <f t="shared" si="1"/>
        <v>8</v>
      </c>
    </row>
    <row r="57" spans="1:8" s="606" customFormat="1" x14ac:dyDescent="0.3">
      <c r="A57" s="614" t="s">
        <v>399</v>
      </c>
      <c r="B57" s="615">
        <v>56</v>
      </c>
      <c r="C57" s="622">
        <v>0</v>
      </c>
      <c r="D57" s="622">
        <v>0</v>
      </c>
      <c r="E57" s="618">
        <f t="shared" si="0"/>
        <v>0</v>
      </c>
      <c r="F57" s="618">
        <f t="shared" si="1"/>
        <v>0</v>
      </c>
    </row>
    <row r="58" spans="1:8" s="606" customFormat="1" x14ac:dyDescent="0.3">
      <c r="A58" s="614" t="s">
        <v>400</v>
      </c>
      <c r="B58" s="615">
        <v>57</v>
      </c>
      <c r="C58" s="622">
        <v>0</v>
      </c>
      <c r="D58" s="622">
        <v>0</v>
      </c>
      <c r="E58" s="618">
        <f t="shared" si="0"/>
        <v>0</v>
      </c>
      <c r="F58" s="618">
        <f t="shared" si="1"/>
        <v>0</v>
      </c>
    </row>
    <row r="59" spans="1:8" x14ac:dyDescent="0.3">
      <c r="A59" s="616" t="s">
        <v>401</v>
      </c>
      <c r="B59" s="617">
        <v>58</v>
      </c>
      <c r="C59" s="612">
        <f>C4+C7+C11+C15+C30+C34+C41</f>
        <v>266493</v>
      </c>
      <c r="D59" s="624">
        <f>D4+D7+D11+D15+D30+D34+D41</f>
        <v>296403</v>
      </c>
      <c r="E59" s="612">
        <f>E4+E7+E11+E15+E30+E34+E41</f>
        <v>29910</v>
      </c>
      <c r="F59" s="612">
        <f>F4+F7+F5+F11+F15+F30+F34+F41</f>
        <v>200507</v>
      </c>
      <c r="G59" s="640"/>
      <c r="H59" s="532"/>
    </row>
    <row r="60" spans="1:8" s="606" customFormat="1" x14ac:dyDescent="0.3">
      <c r="A60" s="614" t="s">
        <v>402</v>
      </c>
      <c r="B60" s="615">
        <v>59</v>
      </c>
      <c r="C60" s="611">
        <f>SUM(C61:C67)</f>
        <v>143107</v>
      </c>
      <c r="D60" s="611">
        <f>SUM(D61:D67)</f>
        <v>144706</v>
      </c>
      <c r="E60" s="618">
        <f>D60-C60</f>
        <v>1599</v>
      </c>
      <c r="F60" s="618">
        <f>F61+F62+F63+F64+F65+F66+F67</f>
        <v>-1599</v>
      </c>
    </row>
    <row r="61" spans="1:8" x14ac:dyDescent="0.3">
      <c r="A61" s="306" t="s">
        <v>403</v>
      </c>
      <c r="B61" s="115">
        <v>60</v>
      </c>
      <c r="C61" s="443">
        <f>'1'!D9</f>
        <v>341</v>
      </c>
      <c r="D61" s="443">
        <f>'1'!E9</f>
        <v>341</v>
      </c>
      <c r="E61" s="619">
        <f>D61-C61</f>
        <v>0</v>
      </c>
      <c r="F61" s="619">
        <f t="shared" ref="F61:F98" si="2">E61*(-1)</f>
        <v>0</v>
      </c>
    </row>
    <row r="62" spans="1:8" x14ac:dyDescent="0.3">
      <c r="A62" s="306" t="s">
        <v>404</v>
      </c>
      <c r="B62" s="115">
        <v>61</v>
      </c>
      <c r="C62" s="443">
        <f>'1'!D10</f>
        <v>131402</v>
      </c>
      <c r="D62" s="443">
        <f>'1'!E10</f>
        <v>132967</v>
      </c>
      <c r="E62" s="619">
        <f>D62-C62</f>
        <v>1565</v>
      </c>
      <c r="F62" s="619">
        <f t="shared" si="2"/>
        <v>-1565</v>
      </c>
    </row>
    <row r="63" spans="1:8" x14ac:dyDescent="0.3">
      <c r="A63" s="306" t="s">
        <v>405</v>
      </c>
      <c r="B63" s="115">
        <v>62</v>
      </c>
      <c r="C63" s="443">
        <f>'1'!D11</f>
        <v>8526</v>
      </c>
      <c r="D63" s="443">
        <f>'1'!E11</f>
        <v>8621</v>
      </c>
      <c r="E63" s="619">
        <f t="shared" ref="E63:E98" si="3">D63-C63</f>
        <v>95</v>
      </c>
      <c r="F63" s="619">
        <f t="shared" si="2"/>
        <v>-95</v>
      </c>
    </row>
    <row r="64" spans="1:8" x14ac:dyDescent="0.3">
      <c r="A64" s="306" t="s">
        <v>406</v>
      </c>
      <c r="B64" s="115">
        <v>63</v>
      </c>
      <c r="C64" s="443">
        <f>'1'!D12</f>
        <v>1025</v>
      </c>
      <c r="D64" s="443">
        <f>'1'!E12</f>
        <v>964</v>
      </c>
      <c r="E64" s="619">
        <f t="shared" si="3"/>
        <v>-61</v>
      </c>
      <c r="F64" s="619">
        <f t="shared" si="2"/>
        <v>61</v>
      </c>
    </row>
    <row r="65" spans="1:6" x14ac:dyDescent="0.3">
      <c r="A65" s="306" t="s">
        <v>407</v>
      </c>
      <c r="B65" s="115">
        <v>64</v>
      </c>
      <c r="C65" s="443">
        <f>'1'!D13</f>
        <v>847</v>
      </c>
      <c r="D65" s="443">
        <f>'1'!E13</f>
        <v>847</v>
      </c>
      <c r="E65" s="619">
        <f t="shared" si="3"/>
        <v>0</v>
      </c>
      <c r="F65" s="619">
        <f t="shared" si="2"/>
        <v>0</v>
      </c>
    </row>
    <row r="66" spans="1:6" x14ac:dyDescent="0.3">
      <c r="A66" s="306" t="s">
        <v>408</v>
      </c>
      <c r="B66" s="115">
        <v>65</v>
      </c>
      <c r="C66" s="443">
        <f>'1'!D14</f>
        <v>966</v>
      </c>
      <c r="D66" s="443">
        <f>'1'!E14</f>
        <v>966</v>
      </c>
      <c r="E66" s="619">
        <f t="shared" si="3"/>
        <v>0</v>
      </c>
      <c r="F66" s="619">
        <f t="shared" si="2"/>
        <v>0</v>
      </c>
    </row>
    <row r="67" spans="1:6" x14ac:dyDescent="0.3">
      <c r="A67" s="306" t="s">
        <v>409</v>
      </c>
      <c r="B67" s="115">
        <v>66</v>
      </c>
      <c r="C67" s="443">
        <f>'1'!D15</f>
        <v>0</v>
      </c>
      <c r="D67" s="443">
        <f>'1'!E15</f>
        <v>0</v>
      </c>
      <c r="E67" s="619">
        <f t="shared" si="3"/>
        <v>0</v>
      </c>
      <c r="F67" s="619">
        <f t="shared" si="2"/>
        <v>0</v>
      </c>
    </row>
    <row r="68" spans="1:6" s="606" customFormat="1" x14ac:dyDescent="0.3">
      <c r="A68" s="614" t="s">
        <v>410</v>
      </c>
      <c r="B68" s="615">
        <v>67</v>
      </c>
      <c r="C68" s="622">
        <f>SUM(C69:C73)</f>
        <v>-135507</v>
      </c>
      <c r="D68" s="622">
        <f>SUM(D69:D73)</f>
        <v>-140071</v>
      </c>
      <c r="E68" s="618">
        <f t="shared" si="3"/>
        <v>-4564</v>
      </c>
      <c r="F68" s="618">
        <f>F69+F70+F71+F72+F73</f>
        <v>4564</v>
      </c>
    </row>
    <row r="69" spans="1:6" x14ac:dyDescent="0.3">
      <c r="A69" s="306" t="s">
        <v>411</v>
      </c>
      <c r="B69" s="115">
        <v>68</v>
      </c>
      <c r="C69" s="443">
        <f>'1'!D35</f>
        <v>-341</v>
      </c>
      <c r="D69" s="443">
        <f>'1'!E35</f>
        <v>-341</v>
      </c>
      <c r="E69" s="619">
        <f t="shared" si="3"/>
        <v>0</v>
      </c>
      <c r="F69" s="619">
        <f t="shared" si="2"/>
        <v>0</v>
      </c>
    </row>
    <row r="70" spans="1:6" x14ac:dyDescent="0.3">
      <c r="A70" s="306" t="s">
        <v>412</v>
      </c>
      <c r="B70" s="115">
        <v>69</v>
      </c>
      <c r="C70" s="443">
        <f>'1'!D36</f>
        <v>-124909</v>
      </c>
      <c r="D70" s="443">
        <f>'1'!E36</f>
        <v>-129391</v>
      </c>
      <c r="E70" s="619">
        <f>D70-C70</f>
        <v>-4482</v>
      </c>
      <c r="F70" s="619">
        <f t="shared" si="2"/>
        <v>4482</v>
      </c>
    </row>
    <row r="71" spans="1:6" x14ac:dyDescent="0.3">
      <c r="A71" s="306" t="s">
        <v>413</v>
      </c>
      <c r="B71" s="115">
        <v>70</v>
      </c>
      <c r="C71" s="443">
        <f>'1'!D37</f>
        <v>-8385</v>
      </c>
      <c r="D71" s="443">
        <f>'1'!E37</f>
        <v>-8528</v>
      </c>
      <c r="E71" s="619">
        <f t="shared" si="3"/>
        <v>-143</v>
      </c>
      <c r="F71" s="619">
        <f t="shared" si="2"/>
        <v>143</v>
      </c>
    </row>
    <row r="72" spans="1:6" x14ac:dyDescent="0.3">
      <c r="A72" s="306" t="s">
        <v>414</v>
      </c>
      <c r="B72" s="115">
        <v>71</v>
      </c>
      <c r="C72" s="443">
        <f>'1'!D38</f>
        <v>-1025</v>
      </c>
      <c r="D72" s="443">
        <f>'1'!E38</f>
        <v>-964</v>
      </c>
      <c r="E72" s="619">
        <f>D72-C72</f>
        <v>61</v>
      </c>
      <c r="F72" s="619">
        <f t="shared" si="2"/>
        <v>-61</v>
      </c>
    </row>
    <row r="73" spans="1:6" x14ac:dyDescent="0.3">
      <c r="A73" s="306" t="s">
        <v>415</v>
      </c>
      <c r="B73" s="115">
        <v>72</v>
      </c>
      <c r="C73" s="443">
        <f>'1'!D39</f>
        <v>-847</v>
      </c>
      <c r="D73" s="443">
        <f>'1'!E39</f>
        <v>-847</v>
      </c>
      <c r="E73" s="619">
        <f t="shared" si="3"/>
        <v>0</v>
      </c>
      <c r="F73" s="619">
        <f t="shared" si="2"/>
        <v>0</v>
      </c>
    </row>
    <row r="74" spans="1:6" s="606" customFormat="1" x14ac:dyDescent="0.3">
      <c r="A74" s="614" t="s">
        <v>416</v>
      </c>
      <c r="B74" s="615">
        <v>73</v>
      </c>
      <c r="C74" s="622">
        <f>SUM(C75:C84)</f>
        <v>5241566</v>
      </c>
      <c r="D74" s="622">
        <f>SUM(D75:D84)</f>
        <v>5299609</v>
      </c>
      <c r="E74" s="618">
        <f t="shared" si="3"/>
        <v>58043</v>
      </c>
      <c r="F74" s="618">
        <f>F75+F76+F77+F78+F79+F80+F81+F82+F83+F84</f>
        <v>-58043</v>
      </c>
    </row>
    <row r="75" spans="1:6" x14ac:dyDescent="0.3">
      <c r="A75" s="306" t="s">
        <v>417</v>
      </c>
      <c r="B75" s="115">
        <v>74</v>
      </c>
      <c r="C75" s="443">
        <f>'1'!D17</f>
        <v>49395</v>
      </c>
      <c r="D75" s="443">
        <f>'1'!E17</f>
        <v>58210</v>
      </c>
      <c r="E75" s="619">
        <f t="shared" si="3"/>
        <v>8815</v>
      </c>
      <c r="F75" s="619">
        <f t="shared" si="2"/>
        <v>-8815</v>
      </c>
    </row>
    <row r="76" spans="1:6" x14ac:dyDescent="0.3">
      <c r="A76" s="306" t="s">
        <v>418</v>
      </c>
      <c r="B76" s="115">
        <v>75</v>
      </c>
      <c r="C76" s="443">
        <f>'1'!D18</f>
        <v>3565</v>
      </c>
      <c r="D76" s="443">
        <f>'1'!E18</f>
        <v>3565</v>
      </c>
      <c r="E76" s="619">
        <f t="shared" si="3"/>
        <v>0</v>
      </c>
      <c r="F76" s="619">
        <f t="shared" si="2"/>
        <v>0</v>
      </c>
    </row>
    <row r="77" spans="1:6" x14ac:dyDescent="0.3">
      <c r="A77" s="306" t="s">
        <v>419</v>
      </c>
      <c r="B77" s="115">
        <v>76</v>
      </c>
      <c r="C77" s="443">
        <f>'1'!D19</f>
        <v>3491671</v>
      </c>
      <c r="D77" s="443">
        <f>'1'!E19</f>
        <v>3451149</v>
      </c>
      <c r="E77" s="619">
        <f t="shared" si="3"/>
        <v>-40522</v>
      </c>
      <c r="F77" s="619">
        <f t="shared" si="2"/>
        <v>40522</v>
      </c>
    </row>
    <row r="78" spans="1:6" x14ac:dyDescent="0.3">
      <c r="A78" s="306" t="s">
        <v>420</v>
      </c>
      <c r="B78" s="115">
        <v>77</v>
      </c>
      <c r="C78" s="443">
        <f>'1'!D20</f>
        <v>1622981</v>
      </c>
      <c r="D78" s="443">
        <f>'1'!E20</f>
        <v>1680924</v>
      </c>
      <c r="E78" s="619">
        <f t="shared" si="3"/>
        <v>57943</v>
      </c>
      <c r="F78" s="619">
        <f t="shared" si="2"/>
        <v>-57943</v>
      </c>
    </row>
    <row r="79" spans="1:6" x14ac:dyDescent="0.3">
      <c r="A79" s="306" t="s">
        <v>421</v>
      </c>
      <c r="B79" s="115">
        <v>78</v>
      </c>
      <c r="C79" s="443">
        <v>0</v>
      </c>
      <c r="D79" s="443">
        <v>0</v>
      </c>
      <c r="E79" s="619">
        <f t="shared" si="3"/>
        <v>0</v>
      </c>
      <c r="F79" s="619">
        <f t="shared" si="2"/>
        <v>0</v>
      </c>
    </row>
    <row r="80" spans="1:6" x14ac:dyDescent="0.3">
      <c r="A80" s="306" t="s">
        <v>422</v>
      </c>
      <c r="B80" s="115">
        <v>79</v>
      </c>
      <c r="C80" s="443">
        <v>0</v>
      </c>
      <c r="D80" s="443">
        <v>0</v>
      </c>
      <c r="E80" s="619">
        <f t="shared" si="3"/>
        <v>0</v>
      </c>
      <c r="F80" s="619">
        <f t="shared" si="2"/>
        <v>0</v>
      </c>
    </row>
    <row r="81" spans="1:7" x14ac:dyDescent="0.3">
      <c r="A81" s="306" t="s">
        <v>423</v>
      </c>
      <c r="B81" s="115">
        <v>80</v>
      </c>
      <c r="C81" s="443">
        <f>'1'!D23</f>
        <v>25387</v>
      </c>
      <c r="D81" s="443">
        <f>'1'!E23</f>
        <v>21180</v>
      </c>
      <c r="E81" s="619">
        <f t="shared" si="3"/>
        <v>-4207</v>
      </c>
      <c r="F81" s="619">
        <f t="shared" si="2"/>
        <v>4207</v>
      </c>
    </row>
    <row r="82" spans="1:7" x14ac:dyDescent="0.3">
      <c r="A82" s="306" t="s">
        <v>424</v>
      </c>
      <c r="B82" s="115">
        <v>81</v>
      </c>
      <c r="C82" s="443">
        <f>'1'!D24</f>
        <v>21610</v>
      </c>
      <c r="D82" s="443">
        <f>'1'!E24</f>
        <v>25595</v>
      </c>
      <c r="E82" s="619">
        <f t="shared" si="3"/>
        <v>3985</v>
      </c>
      <c r="F82" s="619">
        <f t="shared" si="2"/>
        <v>-3985</v>
      </c>
    </row>
    <row r="83" spans="1:7" x14ac:dyDescent="0.3">
      <c r="A83" s="306" t="s">
        <v>425</v>
      </c>
      <c r="B83" s="115">
        <v>82</v>
      </c>
      <c r="C83" s="443">
        <f>'1'!D25</f>
        <v>26343</v>
      </c>
      <c r="D83" s="443">
        <f>'1'!E25</f>
        <v>58986</v>
      </c>
      <c r="E83" s="619">
        <f t="shared" si="3"/>
        <v>32643</v>
      </c>
      <c r="F83" s="619">
        <f t="shared" si="2"/>
        <v>-32643</v>
      </c>
    </row>
    <row r="84" spans="1:7" x14ac:dyDescent="0.3">
      <c r="A84" s="306" t="s">
        <v>426</v>
      </c>
      <c r="B84" s="115">
        <v>83</v>
      </c>
      <c r="C84" s="443">
        <f>'1'!D26</f>
        <v>614</v>
      </c>
      <c r="D84" s="443">
        <f>'1'!E26</f>
        <v>0</v>
      </c>
      <c r="E84" s="619">
        <f t="shared" si="3"/>
        <v>-614</v>
      </c>
      <c r="F84" s="619">
        <f t="shared" si="2"/>
        <v>614</v>
      </c>
    </row>
    <row r="85" spans="1:7" s="606" customFormat="1" x14ac:dyDescent="0.3">
      <c r="A85" s="614" t="s">
        <v>410</v>
      </c>
      <c r="B85" s="615">
        <v>84</v>
      </c>
      <c r="C85" s="622">
        <f>SUM(C86:C91)</f>
        <v>-2659536</v>
      </c>
      <c r="D85" s="622">
        <f>SUM(D86:D91)</f>
        <v>-2726317</v>
      </c>
      <c r="E85" s="618">
        <f t="shared" si="3"/>
        <v>-66781</v>
      </c>
      <c r="F85" s="618">
        <f>F86+F87+F88+F89+F90+F91</f>
        <v>66781</v>
      </c>
    </row>
    <row r="86" spans="1:7" x14ac:dyDescent="0.3">
      <c r="A86" s="306" t="s">
        <v>427</v>
      </c>
      <c r="B86" s="115">
        <v>85</v>
      </c>
      <c r="C86" s="443">
        <f>'1'!D40</f>
        <v>-1141594</v>
      </c>
      <c r="D86" s="443">
        <f>'1'!E40</f>
        <v>-1155317</v>
      </c>
      <c r="E86" s="619">
        <f t="shared" si="3"/>
        <v>-13723</v>
      </c>
      <c r="F86" s="619">
        <f t="shared" si="2"/>
        <v>13723</v>
      </c>
    </row>
    <row r="87" spans="1:7" x14ac:dyDescent="0.3">
      <c r="A87" s="306" t="s">
        <v>428</v>
      </c>
      <c r="B87" s="115">
        <v>86</v>
      </c>
      <c r="C87" s="443">
        <f>'1'!D41</f>
        <v>-1480111</v>
      </c>
      <c r="D87" s="443">
        <f>'1'!E41</f>
        <v>-1536839</v>
      </c>
      <c r="E87" s="619">
        <f t="shared" si="3"/>
        <v>-56728</v>
      </c>
      <c r="F87" s="619">
        <f t="shared" si="2"/>
        <v>56728</v>
      </c>
    </row>
    <row r="88" spans="1:7" x14ac:dyDescent="0.3">
      <c r="A88" s="306" t="s">
        <v>429</v>
      </c>
      <c r="B88" s="115">
        <v>87</v>
      </c>
      <c r="C88" s="443">
        <v>0</v>
      </c>
      <c r="D88" s="443">
        <v>0</v>
      </c>
      <c r="E88" s="619">
        <f t="shared" si="3"/>
        <v>0</v>
      </c>
      <c r="F88" s="619">
        <f t="shared" si="2"/>
        <v>0</v>
      </c>
    </row>
    <row r="89" spans="1:7" x14ac:dyDescent="0.3">
      <c r="A89" s="306" t="s">
        <v>430</v>
      </c>
      <c r="B89" s="115">
        <v>88</v>
      </c>
      <c r="C89" s="443">
        <v>0</v>
      </c>
      <c r="D89" s="443">
        <v>0</v>
      </c>
      <c r="E89" s="619">
        <f t="shared" si="3"/>
        <v>0</v>
      </c>
      <c r="F89" s="619">
        <f t="shared" si="2"/>
        <v>0</v>
      </c>
    </row>
    <row r="90" spans="1:7" x14ac:dyDescent="0.3">
      <c r="A90" s="306" t="s">
        <v>431</v>
      </c>
      <c r="B90" s="115">
        <v>89</v>
      </c>
      <c r="C90" s="443">
        <f>'1'!D44</f>
        <v>-25387</v>
      </c>
      <c r="D90" s="443">
        <f>'1'!E44</f>
        <v>-21180</v>
      </c>
      <c r="E90" s="619">
        <f t="shared" si="3"/>
        <v>4207</v>
      </c>
      <c r="F90" s="619">
        <f t="shared" si="2"/>
        <v>-4207</v>
      </c>
    </row>
    <row r="91" spans="1:7" x14ac:dyDescent="0.3">
      <c r="A91" s="306" t="s">
        <v>432</v>
      </c>
      <c r="B91" s="115">
        <v>90</v>
      </c>
      <c r="C91" s="443">
        <f>'1'!D45</f>
        <v>-12444</v>
      </c>
      <c r="D91" s="443">
        <f>'1'!E45</f>
        <v>-12981</v>
      </c>
      <c r="E91" s="619">
        <f t="shared" si="3"/>
        <v>-537</v>
      </c>
      <c r="F91" s="619">
        <f t="shared" si="2"/>
        <v>537</v>
      </c>
    </row>
    <row r="92" spans="1:7" s="606" customFormat="1" x14ac:dyDescent="0.3">
      <c r="A92" s="614" t="s">
        <v>433</v>
      </c>
      <c r="B92" s="615">
        <v>91</v>
      </c>
      <c r="C92" s="625">
        <v>0</v>
      </c>
      <c r="D92" s="625">
        <v>0</v>
      </c>
      <c r="E92" s="618">
        <f t="shared" si="3"/>
        <v>0</v>
      </c>
      <c r="F92" s="618">
        <v>-163861</v>
      </c>
      <c r="G92" s="229"/>
    </row>
    <row r="93" spans="1:7" s="606" customFormat="1" x14ac:dyDescent="0.3">
      <c r="A93" s="614" t="s">
        <v>434</v>
      </c>
      <c r="B93" s="615">
        <v>92</v>
      </c>
      <c r="C93" s="625">
        <f>SUM(C94:C98)</f>
        <v>100</v>
      </c>
      <c r="D93" s="625">
        <f>SUM(D94:D98)</f>
        <v>100</v>
      </c>
      <c r="E93" s="618">
        <f t="shared" si="3"/>
        <v>0</v>
      </c>
      <c r="F93" s="618">
        <f t="shared" si="2"/>
        <v>0</v>
      </c>
    </row>
    <row r="94" spans="1:7" x14ac:dyDescent="0.3">
      <c r="A94" s="306" t="s">
        <v>435</v>
      </c>
      <c r="B94" s="115">
        <v>93</v>
      </c>
      <c r="C94" s="623">
        <f>'1'!D28</f>
        <v>100</v>
      </c>
      <c r="D94" s="623">
        <f>'1'!E28</f>
        <v>100</v>
      </c>
      <c r="E94" s="619">
        <f t="shared" si="3"/>
        <v>0</v>
      </c>
      <c r="F94" s="619">
        <f t="shared" si="2"/>
        <v>0</v>
      </c>
    </row>
    <row r="95" spans="1:7" x14ac:dyDescent="0.3">
      <c r="A95" s="306" t="s">
        <v>436</v>
      </c>
      <c r="B95" s="115">
        <v>94</v>
      </c>
      <c r="C95" s="623">
        <v>0</v>
      </c>
      <c r="D95" s="623">
        <v>0</v>
      </c>
      <c r="E95" s="619">
        <f t="shared" si="3"/>
        <v>0</v>
      </c>
      <c r="F95" s="619">
        <f t="shared" si="2"/>
        <v>0</v>
      </c>
    </row>
    <row r="96" spans="1:7" x14ac:dyDescent="0.3">
      <c r="A96" s="306" t="s">
        <v>437</v>
      </c>
      <c r="B96" s="115">
        <v>95</v>
      </c>
      <c r="C96" s="623">
        <v>0</v>
      </c>
      <c r="D96" s="623">
        <v>0</v>
      </c>
      <c r="E96" s="619">
        <f t="shared" si="3"/>
        <v>0</v>
      </c>
      <c r="F96" s="619">
        <f t="shared" si="2"/>
        <v>0</v>
      </c>
    </row>
    <row r="97" spans="1:7" x14ac:dyDescent="0.3">
      <c r="A97" s="306" t="s">
        <v>438</v>
      </c>
      <c r="B97" s="115">
        <v>96</v>
      </c>
      <c r="C97" s="623">
        <v>0</v>
      </c>
      <c r="D97" s="623">
        <v>0</v>
      </c>
      <c r="E97" s="619">
        <f t="shared" si="3"/>
        <v>0</v>
      </c>
      <c r="F97" s="619">
        <f t="shared" si="2"/>
        <v>0</v>
      </c>
    </row>
    <row r="98" spans="1:7" x14ac:dyDescent="0.3">
      <c r="A98" s="306" t="s">
        <v>439</v>
      </c>
      <c r="B98" s="115">
        <v>97</v>
      </c>
      <c r="C98" s="623">
        <v>0</v>
      </c>
      <c r="D98" s="623">
        <v>0</v>
      </c>
      <c r="E98" s="619">
        <f t="shared" si="3"/>
        <v>0</v>
      </c>
      <c r="F98" s="619">
        <f t="shared" si="2"/>
        <v>0</v>
      </c>
    </row>
    <row r="99" spans="1:7" x14ac:dyDescent="0.3">
      <c r="A99" s="616" t="s">
        <v>440</v>
      </c>
      <c r="B99" s="617">
        <v>98</v>
      </c>
      <c r="C99" s="612">
        <f>C60+C68+C74+C85+C93</f>
        <v>2589730</v>
      </c>
      <c r="D99" s="624">
        <f>D60+D68+D74+D85+D93</f>
        <v>2578027</v>
      </c>
      <c r="E99" s="612">
        <f>E60+E68+E74+E85+E93</f>
        <v>-11703</v>
      </c>
      <c r="F99" s="612">
        <f>F60+F68+F74+F85+F93+F92</f>
        <v>-152158</v>
      </c>
      <c r="G99" s="607"/>
    </row>
    <row r="100" spans="1:7" s="606" customFormat="1" x14ac:dyDescent="0.3">
      <c r="A100" s="614" t="s">
        <v>441</v>
      </c>
      <c r="B100" s="615">
        <v>99</v>
      </c>
      <c r="C100" s="623">
        <f>SUM(C101:C105)</f>
        <v>0</v>
      </c>
      <c r="D100" s="623">
        <f>SUM(D101:D105)</f>
        <v>0</v>
      </c>
      <c r="E100" s="619">
        <f t="shared" ref="E100:E112" si="4">D100-C100</f>
        <v>0</v>
      </c>
      <c r="F100" s="618">
        <f>E100</f>
        <v>0</v>
      </c>
    </row>
    <row r="101" spans="1:7" x14ac:dyDescent="0.3">
      <c r="A101" s="306" t="s">
        <v>442</v>
      </c>
      <c r="B101" s="115">
        <v>100</v>
      </c>
      <c r="C101" s="623">
        <v>0</v>
      </c>
      <c r="D101" s="623">
        <v>0</v>
      </c>
      <c r="E101" s="619">
        <f t="shared" si="4"/>
        <v>0</v>
      </c>
      <c r="F101" s="619">
        <f t="shared" ref="F101:F112" si="5">E101</f>
        <v>0</v>
      </c>
    </row>
    <row r="102" spans="1:7" x14ac:dyDescent="0.3">
      <c r="A102" s="306" t="s">
        <v>443</v>
      </c>
      <c r="B102" s="115">
        <v>101</v>
      </c>
      <c r="C102" s="623">
        <v>0</v>
      </c>
      <c r="D102" s="623">
        <v>0</v>
      </c>
      <c r="E102" s="619">
        <f t="shared" si="4"/>
        <v>0</v>
      </c>
      <c r="F102" s="619">
        <f t="shared" si="5"/>
        <v>0</v>
      </c>
    </row>
    <row r="103" spans="1:7" x14ac:dyDescent="0.3">
      <c r="A103" s="306" t="s">
        <v>444</v>
      </c>
      <c r="B103" s="115">
        <v>102</v>
      </c>
      <c r="C103" s="623">
        <v>0</v>
      </c>
      <c r="D103" s="623">
        <v>0</v>
      </c>
      <c r="E103" s="619">
        <f t="shared" si="4"/>
        <v>0</v>
      </c>
      <c r="F103" s="619">
        <f t="shared" si="5"/>
        <v>0</v>
      </c>
    </row>
    <row r="104" spans="1:7" x14ac:dyDescent="0.3">
      <c r="A104" s="306" t="s">
        <v>445</v>
      </c>
      <c r="B104" s="115">
        <v>103</v>
      </c>
      <c r="C104" s="623">
        <v>0</v>
      </c>
      <c r="D104" s="623">
        <v>0</v>
      </c>
      <c r="E104" s="619">
        <f t="shared" si="4"/>
        <v>0</v>
      </c>
      <c r="F104" s="619">
        <f t="shared" si="5"/>
        <v>0</v>
      </c>
    </row>
    <row r="105" spans="1:7" x14ac:dyDescent="0.3">
      <c r="A105" s="306" t="s">
        <v>446</v>
      </c>
      <c r="B105" s="115">
        <v>104</v>
      </c>
      <c r="C105" s="623">
        <v>0</v>
      </c>
      <c r="D105" s="623">
        <v>0</v>
      </c>
      <c r="E105" s="619">
        <f t="shared" si="4"/>
        <v>0</v>
      </c>
      <c r="F105" s="619">
        <f t="shared" si="5"/>
        <v>0</v>
      </c>
    </row>
    <row r="106" spans="1:7" s="606" customFormat="1" x14ac:dyDescent="0.3">
      <c r="A106" s="614" t="s">
        <v>447</v>
      </c>
      <c r="B106" s="615">
        <v>105</v>
      </c>
      <c r="C106" s="622">
        <v>0</v>
      </c>
      <c r="D106" s="622">
        <v>0</v>
      </c>
      <c r="E106" s="618">
        <f t="shared" si="4"/>
        <v>0</v>
      </c>
      <c r="F106" s="618">
        <f t="shared" si="5"/>
        <v>0</v>
      </c>
    </row>
    <row r="107" spans="1:7" s="606" customFormat="1" x14ac:dyDescent="0.3">
      <c r="A107" s="614" t="s">
        <v>448</v>
      </c>
      <c r="B107" s="615">
        <v>106</v>
      </c>
      <c r="C107" s="625">
        <f>'1'!D92</f>
        <v>2590178</v>
      </c>
      <c r="D107" s="625">
        <f>'1'!E92</f>
        <v>2579276</v>
      </c>
      <c r="E107" s="618">
        <f t="shared" si="4"/>
        <v>-10902</v>
      </c>
      <c r="F107" s="618">
        <f t="shared" si="5"/>
        <v>-10902</v>
      </c>
    </row>
    <row r="108" spans="1:7" s="606" customFormat="1" x14ac:dyDescent="0.3">
      <c r="A108" s="614" t="s">
        <v>449</v>
      </c>
      <c r="B108" s="615">
        <v>107</v>
      </c>
      <c r="C108" s="625">
        <f>'1'!D93</f>
        <v>933351</v>
      </c>
      <c r="D108" s="625">
        <f>'1'!E93</f>
        <v>1000107</v>
      </c>
      <c r="E108" s="618">
        <f t="shared" si="4"/>
        <v>66756</v>
      </c>
      <c r="F108" s="618">
        <f t="shared" si="5"/>
        <v>66756</v>
      </c>
    </row>
    <row r="109" spans="1:7" s="606" customFormat="1" x14ac:dyDescent="0.3">
      <c r="A109" s="614" t="s">
        <v>450</v>
      </c>
      <c r="B109" s="615">
        <v>108</v>
      </c>
      <c r="C109" s="625">
        <v>0</v>
      </c>
      <c r="D109" s="625">
        <v>0</v>
      </c>
      <c r="E109" s="618">
        <f t="shared" si="4"/>
        <v>0</v>
      </c>
      <c r="F109" s="618">
        <f t="shared" si="5"/>
        <v>0</v>
      </c>
    </row>
    <row r="110" spans="1:7" s="606" customFormat="1" x14ac:dyDescent="0.3">
      <c r="A110" s="614" t="s">
        <v>451</v>
      </c>
      <c r="B110" s="615">
        <v>109</v>
      </c>
      <c r="C110" s="611">
        <f>'1'!D98</f>
        <v>0</v>
      </c>
      <c r="D110" s="611">
        <f>'1'!E98</f>
        <v>0</v>
      </c>
      <c r="E110" s="618">
        <f t="shared" si="4"/>
        <v>0</v>
      </c>
      <c r="F110" s="618">
        <f t="shared" si="5"/>
        <v>0</v>
      </c>
    </row>
    <row r="111" spans="1:7" s="606" customFormat="1" x14ac:dyDescent="0.3">
      <c r="A111" s="614" t="s">
        <v>452</v>
      </c>
      <c r="B111" s="615">
        <v>110</v>
      </c>
      <c r="C111" s="611">
        <f>'1'!D95</f>
        <v>56847</v>
      </c>
      <c r="D111" s="611">
        <f>'1'!E95</f>
        <v>35564</v>
      </c>
      <c r="E111" s="618">
        <f t="shared" si="4"/>
        <v>-21283</v>
      </c>
      <c r="F111" s="618">
        <f t="shared" si="5"/>
        <v>-21283</v>
      </c>
    </row>
    <row r="112" spans="1:7" s="606" customFormat="1" x14ac:dyDescent="0.3">
      <c r="A112" s="614" t="s">
        <v>453</v>
      </c>
      <c r="B112" s="615">
        <v>111</v>
      </c>
      <c r="C112" s="622">
        <v>0</v>
      </c>
      <c r="D112" s="622">
        <v>-35564</v>
      </c>
      <c r="E112" s="618">
        <f t="shared" si="4"/>
        <v>-35564</v>
      </c>
      <c r="F112" s="618">
        <f t="shared" si="5"/>
        <v>-35564</v>
      </c>
    </row>
    <row r="113" spans="1:7" x14ac:dyDescent="0.3">
      <c r="A113" s="616" t="s">
        <v>454</v>
      </c>
      <c r="B113" s="617">
        <v>112</v>
      </c>
      <c r="C113" s="612">
        <f>C100+C107+C108+C109+C110+C111+C112</f>
        <v>3580376</v>
      </c>
      <c r="D113" s="624">
        <f>D100+D107+D108+D109+D110+D111+D112</f>
        <v>3579383</v>
      </c>
      <c r="E113" s="612">
        <f>E100+E107+E108+E109+E110+E111+E112</f>
        <v>-993</v>
      </c>
      <c r="F113" s="612">
        <f>F100+F107+F108+F109+F110+F111+F112</f>
        <v>-993</v>
      </c>
      <c r="G113" s="607"/>
    </row>
    <row r="114" spans="1:7" x14ac:dyDescent="0.3">
      <c r="A114" s="935" t="s">
        <v>1263</v>
      </c>
      <c r="B114" s="934">
        <v>113</v>
      </c>
      <c r="C114" s="934">
        <f>C113+C99+C59</f>
        <v>6436599</v>
      </c>
      <c r="D114" s="934">
        <f>D113+D99+D59</f>
        <v>6453813</v>
      </c>
      <c r="E114" s="934">
        <f>E113+E99+E59</f>
        <v>17214</v>
      </c>
      <c r="F114" s="934">
        <f>F113+F99+F59</f>
        <v>47356</v>
      </c>
    </row>
    <row r="115" spans="1:7" x14ac:dyDescent="0.3">
      <c r="A115" s="935" t="s">
        <v>1264</v>
      </c>
      <c r="B115" s="934">
        <v>114</v>
      </c>
      <c r="C115" s="934">
        <f>'1'!D80+'1'!D78</f>
        <v>1061535</v>
      </c>
      <c r="D115" s="934">
        <f>'1'!E80+'1'!E78</f>
        <v>1108891</v>
      </c>
      <c r="E115" s="934">
        <f>D115-C115</f>
        <v>47356</v>
      </c>
      <c r="F115" s="934">
        <f>E115</f>
        <v>47356</v>
      </c>
    </row>
    <row r="117" spans="1:7" x14ac:dyDescent="0.3">
      <c r="D117" s="626"/>
      <c r="F117" s="640"/>
    </row>
    <row r="118" spans="1:7" x14ac:dyDescent="0.3">
      <c r="D118" s="607"/>
      <c r="F118" s="640"/>
    </row>
  </sheetData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workbookViewId="0"/>
  </sheetViews>
  <sheetFormatPr defaultColWidth="9.33203125" defaultRowHeight="13.8" x14ac:dyDescent="0.3"/>
  <cols>
    <col min="1" max="1" width="1.44140625" style="12" customWidth="1"/>
    <col min="2" max="2" width="4.44140625" style="12" customWidth="1"/>
    <col min="3" max="3" width="3.33203125" style="12" customWidth="1"/>
    <col min="4" max="5" width="6.33203125" style="12" customWidth="1"/>
    <col min="6" max="6" width="43.5546875" style="12" customWidth="1"/>
    <col min="7" max="7" width="5.33203125" style="25" customWidth="1"/>
    <col min="8" max="13" width="11.5546875" style="12" customWidth="1"/>
    <col min="14" max="14" width="2" style="205" customWidth="1"/>
    <col min="15" max="16384" width="9.33203125" style="12"/>
  </cols>
  <sheetData>
    <row r="1" spans="1:14" ht="22.5" customHeight="1" x14ac:dyDescent="0.3">
      <c r="A1" s="204" t="s">
        <v>1207</v>
      </c>
      <c r="B1" s="205"/>
      <c r="C1" s="205"/>
      <c r="D1" s="205"/>
      <c r="E1" s="205"/>
      <c r="F1" s="206"/>
      <c r="G1" s="207"/>
      <c r="H1" s="205"/>
      <c r="I1" s="205"/>
      <c r="J1" s="205"/>
      <c r="K1" s="205"/>
      <c r="L1" s="205"/>
      <c r="M1" s="205"/>
    </row>
    <row r="2" spans="1:14" ht="16.2" thickBot="1" x14ac:dyDescent="0.35">
      <c r="A2" s="204"/>
      <c r="B2" s="205"/>
      <c r="C2" s="205"/>
      <c r="D2" s="205"/>
      <c r="E2" s="205"/>
      <c r="F2" s="206"/>
      <c r="G2" s="207"/>
      <c r="H2" s="205"/>
      <c r="I2" s="205"/>
      <c r="J2" s="205"/>
      <c r="K2" s="205"/>
      <c r="L2" s="205"/>
      <c r="M2" s="738" t="s">
        <v>332</v>
      </c>
      <c r="N2" s="208"/>
    </row>
    <row r="3" spans="1:14" ht="14.25" customHeight="1" x14ac:dyDescent="0.3">
      <c r="A3" s="980" t="s">
        <v>455</v>
      </c>
      <c r="B3" s="981"/>
      <c r="C3" s="981"/>
      <c r="D3" s="981"/>
      <c r="E3" s="981"/>
      <c r="F3" s="982"/>
      <c r="G3" s="989" t="s">
        <v>456</v>
      </c>
      <c r="H3" s="978" t="s">
        <v>457</v>
      </c>
      <c r="I3" s="992"/>
      <c r="J3" s="978" t="s">
        <v>458</v>
      </c>
      <c r="K3" s="992"/>
      <c r="L3" s="978" t="s">
        <v>459</v>
      </c>
      <c r="M3" s="979"/>
      <c r="N3" s="209"/>
    </row>
    <row r="4" spans="1:14" ht="13.5" customHeight="1" x14ac:dyDescent="0.3">
      <c r="A4" s="983"/>
      <c r="B4" s="984"/>
      <c r="C4" s="984"/>
      <c r="D4" s="984"/>
      <c r="E4" s="984"/>
      <c r="F4" s="985"/>
      <c r="G4" s="990"/>
      <c r="H4" s="239" t="s">
        <v>461</v>
      </c>
      <c r="I4" s="237" t="s">
        <v>460</v>
      </c>
      <c r="J4" s="239" t="s">
        <v>461</v>
      </c>
      <c r="K4" s="237" t="s">
        <v>460</v>
      </c>
      <c r="L4" s="239" t="s">
        <v>461</v>
      </c>
      <c r="M4" s="238" t="s">
        <v>460</v>
      </c>
      <c r="N4" s="207"/>
    </row>
    <row r="5" spans="1:14" ht="11.25" customHeight="1" thickBot="1" x14ac:dyDescent="0.35">
      <c r="A5" s="986"/>
      <c r="B5" s="987"/>
      <c r="C5" s="987"/>
      <c r="D5" s="987"/>
      <c r="E5" s="987"/>
      <c r="F5" s="988"/>
      <c r="G5" s="991"/>
      <c r="H5" s="234">
        <v>1</v>
      </c>
      <c r="I5" s="235">
        <v>2</v>
      </c>
      <c r="J5" s="234">
        <v>3</v>
      </c>
      <c r="K5" s="235">
        <v>4</v>
      </c>
      <c r="L5" s="234">
        <v>5</v>
      </c>
      <c r="M5" s="236">
        <v>6</v>
      </c>
      <c r="N5" s="210"/>
    </row>
    <row r="6" spans="1:14" ht="12.75" customHeight="1" x14ac:dyDescent="0.3">
      <c r="A6" s="973" t="s">
        <v>462</v>
      </c>
      <c r="B6" s="974"/>
      <c r="C6" s="974"/>
      <c r="D6" s="974"/>
      <c r="E6" s="974"/>
      <c r="F6" s="975"/>
      <c r="G6" s="226">
        <v>1</v>
      </c>
      <c r="H6" s="413">
        <f>+H7+H32</f>
        <v>1106856</v>
      </c>
      <c r="I6" s="414">
        <f t="shared" ref="I6:M6" si="0">+I7+I32</f>
        <v>1115680</v>
      </c>
      <c r="J6" s="413">
        <f t="shared" si="0"/>
        <v>141074</v>
      </c>
      <c r="K6" s="414">
        <f t="shared" si="0"/>
        <v>143056</v>
      </c>
      <c r="L6" s="413">
        <f t="shared" si="0"/>
        <v>1247930</v>
      </c>
      <c r="M6" s="415">
        <f t="shared" si="0"/>
        <v>1258736</v>
      </c>
      <c r="N6" s="207"/>
    </row>
    <row r="7" spans="1:14" ht="12.75" customHeight="1" x14ac:dyDescent="0.3">
      <c r="A7" s="641"/>
      <c r="B7" s="976" t="s">
        <v>463</v>
      </c>
      <c r="C7" s="976"/>
      <c r="D7" s="976"/>
      <c r="E7" s="976"/>
      <c r="F7" s="977"/>
      <c r="G7" s="642">
        <f>G6+1</f>
        <v>2</v>
      </c>
      <c r="H7" s="643">
        <f>+H8+H18+H25</f>
        <v>1074550</v>
      </c>
      <c r="I7" s="644">
        <f t="shared" ref="I7:M7" si="1">+I8+I18+I25</f>
        <v>1074423</v>
      </c>
      <c r="J7" s="643">
        <f t="shared" si="1"/>
        <v>141074</v>
      </c>
      <c r="K7" s="644">
        <f t="shared" si="1"/>
        <v>143056</v>
      </c>
      <c r="L7" s="643">
        <f t="shared" si="1"/>
        <v>1215624</v>
      </c>
      <c r="M7" s="645">
        <f t="shared" si="1"/>
        <v>1217479</v>
      </c>
      <c r="N7" s="207"/>
    </row>
    <row r="8" spans="1:14" ht="12.75" customHeight="1" x14ac:dyDescent="0.3">
      <c r="A8" s="646"/>
      <c r="B8" s="647"/>
      <c r="C8" s="648" t="s">
        <v>464</v>
      </c>
      <c r="D8" s="649" t="s">
        <v>465</v>
      </c>
      <c r="E8" s="647"/>
      <c r="F8" s="650"/>
      <c r="G8" s="651">
        <f t="shared" ref="G8:G34" si="2">G7+1</f>
        <v>3</v>
      </c>
      <c r="H8" s="652">
        <f t="shared" ref="H8:M8" si="3">+H9+H12</f>
        <v>969347</v>
      </c>
      <c r="I8" s="653">
        <f t="shared" si="3"/>
        <v>967161</v>
      </c>
      <c r="J8" s="652">
        <f t="shared" si="3"/>
        <v>141074</v>
      </c>
      <c r="K8" s="653">
        <f t="shared" si="3"/>
        <v>141074</v>
      </c>
      <c r="L8" s="652">
        <f t="shared" si="3"/>
        <v>1110421</v>
      </c>
      <c r="M8" s="654">
        <f t="shared" si="3"/>
        <v>1108235</v>
      </c>
      <c r="N8" s="207"/>
    </row>
    <row r="9" spans="1:14" ht="12.75" customHeight="1" x14ac:dyDescent="0.3">
      <c r="A9" s="655"/>
      <c r="B9" s="656"/>
      <c r="C9" s="656"/>
      <c r="D9" s="656" t="s">
        <v>466</v>
      </c>
      <c r="E9" s="656" t="s">
        <v>467</v>
      </c>
      <c r="F9" s="657"/>
      <c r="G9" s="658">
        <f t="shared" si="2"/>
        <v>4</v>
      </c>
      <c r="H9" s="659">
        <f t="shared" ref="H9:M9" si="4">+H10+H11</f>
        <v>50285</v>
      </c>
      <c r="I9" s="660">
        <f t="shared" si="4"/>
        <v>48253</v>
      </c>
      <c r="J9" s="659">
        <f t="shared" si="4"/>
        <v>54484</v>
      </c>
      <c r="K9" s="660">
        <f t="shared" si="4"/>
        <v>54484</v>
      </c>
      <c r="L9" s="659">
        <f t="shared" si="4"/>
        <v>104769</v>
      </c>
      <c r="M9" s="661">
        <f t="shared" si="4"/>
        <v>102737</v>
      </c>
      <c r="N9" s="207"/>
    </row>
    <row r="10" spans="1:14" ht="12.75" customHeight="1" x14ac:dyDescent="0.3">
      <c r="A10" s="662"/>
      <c r="B10" s="663"/>
      <c r="C10" s="663"/>
      <c r="D10" s="663"/>
      <c r="E10" s="663" t="s">
        <v>464</v>
      </c>
      <c r="F10" s="663" t="s">
        <v>468</v>
      </c>
      <c r="G10" s="664">
        <f t="shared" si="2"/>
        <v>5</v>
      </c>
      <c r="H10" s="665">
        <f>VLOOKUP($G10,'5.d'!$B$6:$J$39,4,0)</f>
        <v>40622</v>
      </c>
      <c r="I10" s="666">
        <f>VLOOKUP($G10,'5.d'!$B$6:$J$39,5,0)</f>
        <v>38520</v>
      </c>
      <c r="J10" s="665">
        <f>VLOOKUP($G10,'5.d'!$B$6:$J$39,6,0)</f>
        <v>54484</v>
      </c>
      <c r="K10" s="666">
        <f>VLOOKUP($G10,'5.d'!$B$6:$J$39,7,0)</f>
        <v>54484</v>
      </c>
      <c r="L10" s="665">
        <f>+H10+J10</f>
        <v>95106</v>
      </c>
      <c r="M10" s="667">
        <f>+I10+K10</f>
        <v>93004</v>
      </c>
      <c r="N10" s="211"/>
    </row>
    <row r="11" spans="1:14" ht="12.75" customHeight="1" x14ac:dyDescent="0.3">
      <c r="A11" s="662"/>
      <c r="B11" s="663"/>
      <c r="C11" s="663"/>
      <c r="D11" s="663"/>
      <c r="E11" s="205"/>
      <c r="F11" s="663" t="s">
        <v>469</v>
      </c>
      <c r="G11" s="664">
        <f t="shared" si="2"/>
        <v>6</v>
      </c>
      <c r="H11" s="665">
        <f>VLOOKUP($G11,'5.d'!$B$6:$J$39,4,0)</f>
        <v>9663</v>
      </c>
      <c r="I11" s="666">
        <f>VLOOKUP($G11,'5.d'!$B$6:$J$39,5,0)</f>
        <v>9733</v>
      </c>
      <c r="J11" s="665">
        <f>VLOOKUP($G11,'5.d'!$B$6:$J$39,6,0)</f>
        <v>0</v>
      </c>
      <c r="K11" s="666">
        <f>VLOOKUP($G11,'5.d'!$B$6:$J$39,7,0)</f>
        <v>0</v>
      </c>
      <c r="L11" s="665">
        <f>+H11+J11</f>
        <v>9663</v>
      </c>
      <c r="M11" s="667">
        <f>+I11+K11</f>
        <v>9733</v>
      </c>
      <c r="N11" s="211"/>
    </row>
    <row r="12" spans="1:14" ht="12.75" customHeight="1" x14ac:dyDescent="0.3">
      <c r="A12" s="655"/>
      <c r="B12" s="656"/>
      <c r="C12" s="656"/>
      <c r="D12" s="656"/>
      <c r="E12" s="656" t="s">
        <v>470</v>
      </c>
      <c r="F12" s="657"/>
      <c r="G12" s="658">
        <f>G11+1</f>
        <v>7</v>
      </c>
      <c r="H12" s="659">
        <f>+H13+H17</f>
        <v>919062</v>
      </c>
      <c r="I12" s="660">
        <f t="shared" ref="I12:M12" si="5">+I13+I17</f>
        <v>918908</v>
      </c>
      <c r="J12" s="659">
        <f t="shared" si="5"/>
        <v>86590</v>
      </c>
      <c r="K12" s="660">
        <f t="shared" si="5"/>
        <v>86590</v>
      </c>
      <c r="L12" s="659">
        <f t="shared" si="5"/>
        <v>1005652</v>
      </c>
      <c r="M12" s="661">
        <f t="shared" si="5"/>
        <v>1005498</v>
      </c>
      <c r="N12" s="207"/>
    </row>
    <row r="13" spans="1:14" ht="12.75" customHeight="1" x14ac:dyDescent="0.3">
      <c r="A13" s="668"/>
      <c r="B13" s="663"/>
      <c r="C13" s="663"/>
      <c r="D13" s="663"/>
      <c r="E13" s="663" t="s">
        <v>464</v>
      </c>
      <c r="F13" s="663" t="s">
        <v>471</v>
      </c>
      <c r="G13" s="669">
        <f t="shared" si="2"/>
        <v>8</v>
      </c>
      <c r="H13" s="665">
        <f>+H14+H15+H16</f>
        <v>745653</v>
      </c>
      <c r="I13" s="666">
        <f t="shared" ref="I13:M13" si="6">+I14+I15+I16</f>
        <v>745592</v>
      </c>
      <c r="J13" s="665">
        <f t="shared" si="6"/>
        <v>79590</v>
      </c>
      <c r="K13" s="666">
        <f t="shared" si="6"/>
        <v>79590</v>
      </c>
      <c r="L13" s="665">
        <f t="shared" si="6"/>
        <v>825243</v>
      </c>
      <c r="M13" s="667">
        <f t="shared" si="6"/>
        <v>825182</v>
      </c>
      <c r="N13" s="211"/>
    </row>
    <row r="14" spans="1:14" ht="12.75" customHeight="1" x14ac:dyDescent="0.3">
      <c r="A14" s="668"/>
      <c r="B14" s="663"/>
      <c r="C14" s="663"/>
      <c r="D14" s="663"/>
      <c r="E14" s="205"/>
      <c r="F14" s="663" t="s">
        <v>472</v>
      </c>
      <c r="G14" s="669">
        <f t="shared" si="2"/>
        <v>9</v>
      </c>
      <c r="H14" s="665">
        <f>VLOOKUP($G14,'5.a'!$B$7:$J$38,4,0)</f>
        <v>734554</v>
      </c>
      <c r="I14" s="666">
        <f>VLOOKUP($G14,'5.a'!$B$7:$J$38,5,0)</f>
        <v>734554</v>
      </c>
      <c r="J14" s="665">
        <f>VLOOKUP($G14,'5.a'!$B$7:$J$38,6,0)</f>
        <v>70028</v>
      </c>
      <c r="K14" s="666">
        <f>VLOOKUP($G14,'5.a'!$B$7:$J$38,7,0)</f>
        <v>70028</v>
      </c>
      <c r="L14" s="665">
        <f t="shared" ref="L14:M17" si="7">+H14+J14</f>
        <v>804582</v>
      </c>
      <c r="M14" s="667">
        <f t="shared" si="7"/>
        <v>804582</v>
      </c>
      <c r="N14" s="211"/>
    </row>
    <row r="15" spans="1:14" ht="12.75" customHeight="1" x14ac:dyDescent="0.3">
      <c r="A15" s="670"/>
      <c r="B15" s="663"/>
      <c r="C15" s="663"/>
      <c r="D15" s="663"/>
      <c r="E15" s="663"/>
      <c r="F15" s="663" t="s">
        <v>473</v>
      </c>
      <c r="G15" s="669">
        <f t="shared" si="2"/>
        <v>10</v>
      </c>
      <c r="H15" s="665">
        <f>VLOOKUP($G15,'5.c'!$B$6:$J$7,4,0)</f>
        <v>512</v>
      </c>
      <c r="I15" s="666">
        <f>VLOOKUP($G15,'5.c'!$B$6:$J$7,5,0)</f>
        <v>512</v>
      </c>
      <c r="J15" s="665">
        <f>VLOOKUP($G15,'5.c'!$B$6:$J$7,6,0)</f>
        <v>8932</v>
      </c>
      <c r="K15" s="666">
        <f>VLOOKUP($G15,'5.c'!$B$6:$J$7,7,0)</f>
        <v>8932</v>
      </c>
      <c r="L15" s="665">
        <f t="shared" si="7"/>
        <v>9444</v>
      </c>
      <c r="M15" s="667">
        <f t="shared" si="7"/>
        <v>9444</v>
      </c>
      <c r="N15" s="211"/>
    </row>
    <row r="16" spans="1:14" ht="12.75" customHeight="1" x14ac:dyDescent="0.3">
      <c r="A16" s="668"/>
      <c r="B16" s="663"/>
      <c r="C16" s="663"/>
      <c r="D16" s="663"/>
      <c r="E16" s="205"/>
      <c r="F16" s="663" t="s">
        <v>474</v>
      </c>
      <c r="G16" s="669">
        <f t="shared" si="2"/>
        <v>11</v>
      </c>
      <c r="H16" s="665">
        <f>VLOOKUP($G16,'5.a'!$B$7:$J$38,4,0)</f>
        <v>10587</v>
      </c>
      <c r="I16" s="666">
        <f>VLOOKUP($G16,'5.a'!$B$7:$J$38,5,0)</f>
        <v>10526</v>
      </c>
      <c r="J16" s="665">
        <f>VLOOKUP($G16,'5.a'!$B$7:$J$38,6,0)</f>
        <v>630</v>
      </c>
      <c r="K16" s="666">
        <f>VLOOKUP($G16,'5.a'!$B$7:$J$38,7,0)</f>
        <v>630</v>
      </c>
      <c r="L16" s="665">
        <f t="shared" si="7"/>
        <v>11217</v>
      </c>
      <c r="M16" s="667">
        <f t="shared" si="7"/>
        <v>11156</v>
      </c>
      <c r="N16" s="211"/>
    </row>
    <row r="17" spans="1:14" ht="12.75" customHeight="1" x14ac:dyDescent="0.3">
      <c r="A17" s="671"/>
      <c r="B17" s="663"/>
      <c r="C17" s="663"/>
      <c r="D17" s="663"/>
      <c r="E17" s="663"/>
      <c r="F17" s="663" t="s">
        <v>469</v>
      </c>
      <c r="G17" s="669">
        <f t="shared" si="2"/>
        <v>12</v>
      </c>
      <c r="H17" s="665">
        <f>VLOOKUP($G17,'5b'!$B$7:$I$43,3,0)</f>
        <v>173409</v>
      </c>
      <c r="I17" s="666">
        <f>VLOOKUP($G17,'5b'!$B$7:$I$43,4,0)</f>
        <v>173316</v>
      </c>
      <c r="J17" s="665">
        <f>VLOOKUP($G17,'5b'!$B$7:$I$43,5,0)</f>
        <v>7000</v>
      </c>
      <c r="K17" s="666">
        <f>VLOOKUP($G17,'5b'!$B$7:$I$43,6,0)</f>
        <v>7000</v>
      </c>
      <c r="L17" s="665">
        <f t="shared" si="7"/>
        <v>180409</v>
      </c>
      <c r="M17" s="667">
        <f t="shared" si="7"/>
        <v>180316</v>
      </c>
      <c r="N17" s="211"/>
    </row>
    <row r="18" spans="1:14" ht="12.75" customHeight="1" x14ac:dyDescent="0.3">
      <c r="A18" s="646"/>
      <c r="B18" s="647"/>
      <c r="C18" s="648"/>
      <c r="D18" s="649" t="s">
        <v>475</v>
      </c>
      <c r="E18" s="647"/>
      <c r="F18" s="650"/>
      <c r="G18" s="651">
        <f t="shared" si="2"/>
        <v>13</v>
      </c>
      <c r="H18" s="652">
        <f t="shared" ref="H18:M18" si="8">+H19+H22</f>
        <v>95052</v>
      </c>
      <c r="I18" s="653">
        <f t="shared" si="8"/>
        <v>98682</v>
      </c>
      <c r="J18" s="652">
        <f t="shared" si="8"/>
        <v>0</v>
      </c>
      <c r="K18" s="653">
        <f t="shared" si="8"/>
        <v>1982</v>
      </c>
      <c r="L18" s="652">
        <f t="shared" si="8"/>
        <v>95052</v>
      </c>
      <c r="M18" s="654">
        <f t="shared" si="8"/>
        <v>100664</v>
      </c>
      <c r="N18" s="207"/>
    </row>
    <row r="19" spans="1:14" ht="12.75" customHeight="1" x14ac:dyDescent="0.3">
      <c r="A19" s="655"/>
      <c r="B19" s="656"/>
      <c r="C19" s="656"/>
      <c r="D19" s="656" t="s">
        <v>466</v>
      </c>
      <c r="E19" s="656" t="s">
        <v>476</v>
      </c>
      <c r="F19" s="657"/>
      <c r="G19" s="658">
        <f t="shared" si="2"/>
        <v>14</v>
      </c>
      <c r="H19" s="659">
        <f t="shared" ref="H19:M19" si="9">+H20+H21</f>
        <v>0</v>
      </c>
      <c r="I19" s="660">
        <f t="shared" si="9"/>
        <v>0</v>
      </c>
      <c r="J19" s="659">
        <f t="shared" si="9"/>
        <v>0</v>
      </c>
      <c r="K19" s="660">
        <f t="shared" si="9"/>
        <v>0</v>
      </c>
      <c r="L19" s="659">
        <f t="shared" si="9"/>
        <v>0</v>
      </c>
      <c r="M19" s="661">
        <f t="shared" si="9"/>
        <v>0</v>
      </c>
      <c r="N19" s="207"/>
    </row>
    <row r="20" spans="1:14" ht="12.75" customHeight="1" x14ac:dyDescent="0.3">
      <c r="A20" s="662"/>
      <c r="B20" s="663"/>
      <c r="C20" s="663"/>
      <c r="D20" s="663"/>
      <c r="E20" s="663" t="s">
        <v>464</v>
      </c>
      <c r="F20" s="663" t="s">
        <v>468</v>
      </c>
      <c r="G20" s="669">
        <f t="shared" si="2"/>
        <v>15</v>
      </c>
      <c r="H20" s="665">
        <f>VLOOKUP($G20,'5.d'!$B$6:$J$39,4,0)</f>
        <v>0</v>
      </c>
      <c r="I20" s="666">
        <f>VLOOKUP($G20,'5.d'!$B$6:$J$39,5,0)</f>
        <v>0</v>
      </c>
      <c r="J20" s="665">
        <f>VLOOKUP($G20,'5.d'!$B$6:$J$39,6,0)</f>
        <v>0</v>
      </c>
      <c r="K20" s="666">
        <f>VLOOKUP($G20,'5.d'!$B$6:$J$39,7,0)</f>
        <v>0</v>
      </c>
      <c r="L20" s="665">
        <f>+H20+J20</f>
        <v>0</v>
      </c>
      <c r="M20" s="667">
        <f>+I20+K20</f>
        <v>0</v>
      </c>
      <c r="N20" s="211"/>
    </row>
    <row r="21" spans="1:14" ht="12.75" customHeight="1" x14ac:dyDescent="0.3">
      <c r="A21" s="662"/>
      <c r="B21" s="663"/>
      <c r="C21" s="663"/>
      <c r="D21" s="663"/>
      <c r="E21" s="205"/>
      <c r="F21" s="663" t="s">
        <v>469</v>
      </c>
      <c r="G21" s="669">
        <f t="shared" si="2"/>
        <v>16</v>
      </c>
      <c r="H21" s="665">
        <f>VLOOKUP($G21,'5.d'!$B$6:$J$39,4,0)</f>
        <v>0</v>
      </c>
      <c r="I21" s="666">
        <f>VLOOKUP($G21,'5.d'!$B$6:$J$39,5,0)</f>
        <v>0</v>
      </c>
      <c r="J21" s="665">
        <f>VLOOKUP($G21,'5.d'!$B$6:$J$39,6,0)</f>
        <v>0</v>
      </c>
      <c r="K21" s="666">
        <f>VLOOKUP($G21,'5.d'!$B$6:$J$39,7,0)</f>
        <v>0</v>
      </c>
      <c r="L21" s="665">
        <f>+H21+J21</f>
        <v>0</v>
      </c>
      <c r="M21" s="667">
        <f>+I21+K21</f>
        <v>0</v>
      </c>
      <c r="N21" s="211"/>
    </row>
    <row r="22" spans="1:14" ht="12.75" customHeight="1" x14ac:dyDescent="0.3">
      <c r="A22" s="655"/>
      <c r="B22" s="656"/>
      <c r="C22" s="656"/>
      <c r="D22" s="656"/>
      <c r="E22" s="656" t="s">
        <v>477</v>
      </c>
      <c r="F22" s="657"/>
      <c r="G22" s="658">
        <f>G21+1</f>
        <v>17</v>
      </c>
      <c r="H22" s="659">
        <f t="shared" ref="H22:M22" si="10">+H23+H24</f>
        <v>95052</v>
      </c>
      <c r="I22" s="660">
        <f t="shared" si="10"/>
        <v>98682</v>
      </c>
      <c r="J22" s="659">
        <f t="shared" si="10"/>
        <v>0</v>
      </c>
      <c r="K22" s="660">
        <f t="shared" si="10"/>
        <v>1982</v>
      </c>
      <c r="L22" s="659">
        <f t="shared" si="10"/>
        <v>95052</v>
      </c>
      <c r="M22" s="661">
        <f t="shared" si="10"/>
        <v>100664</v>
      </c>
      <c r="N22" s="207"/>
    </row>
    <row r="23" spans="1:14" ht="12.75" customHeight="1" x14ac:dyDescent="0.3">
      <c r="A23" s="668"/>
      <c r="B23" s="663"/>
      <c r="C23" s="663"/>
      <c r="D23" s="663"/>
      <c r="E23" s="663" t="s">
        <v>464</v>
      </c>
      <c r="F23" s="663" t="s">
        <v>468</v>
      </c>
      <c r="G23" s="669">
        <f t="shared" si="2"/>
        <v>18</v>
      </c>
      <c r="H23" s="665">
        <f>VLOOKUP($G23,'5.a'!$B$7:$J$38,4,0)</f>
        <v>995</v>
      </c>
      <c r="I23" s="666">
        <f>VLOOKUP($G23,'5.a'!$B$7:$J$38,5,0)</f>
        <v>5130</v>
      </c>
      <c r="J23" s="665">
        <f>VLOOKUP($G23,'5.a'!$B$7:$J$38,6,0)</f>
        <v>0</v>
      </c>
      <c r="K23" s="666">
        <f>VLOOKUP($G23,'5.a'!$B$7:$J$38,7,0)</f>
        <v>1982</v>
      </c>
      <c r="L23" s="665">
        <f>+H23+J23</f>
        <v>995</v>
      </c>
      <c r="M23" s="667">
        <f>+I23+K23</f>
        <v>7112</v>
      </c>
      <c r="N23" s="211"/>
    </row>
    <row r="24" spans="1:14" ht="12.75" customHeight="1" x14ac:dyDescent="0.3">
      <c r="A24" s="671"/>
      <c r="B24" s="663"/>
      <c r="C24" s="663"/>
      <c r="D24" s="663"/>
      <c r="E24" s="205"/>
      <c r="F24" s="663" t="s">
        <v>469</v>
      </c>
      <c r="G24" s="669">
        <f t="shared" si="2"/>
        <v>19</v>
      </c>
      <c r="H24" s="665">
        <f>VLOOKUP($G24,'5b'!$B$7:$I$43,3,0)</f>
        <v>94057</v>
      </c>
      <c r="I24" s="666">
        <f>VLOOKUP($G24,'5b'!$B$7:$I$43,4,0)</f>
        <v>93552</v>
      </c>
      <c r="J24" s="665">
        <f>VLOOKUP($G24,'5b'!$B$7:$I$43,5,0)</f>
        <v>0</v>
      </c>
      <c r="K24" s="666">
        <f>VLOOKUP($G24,'5b'!$B$7:$I$43,6,0)</f>
        <v>0</v>
      </c>
      <c r="L24" s="665">
        <f>+H24+J24</f>
        <v>94057</v>
      </c>
      <c r="M24" s="667">
        <f>+I24+K24</f>
        <v>93552</v>
      </c>
      <c r="N24" s="211"/>
    </row>
    <row r="25" spans="1:14" ht="12.75" customHeight="1" x14ac:dyDescent="0.3">
      <c r="A25" s="646"/>
      <c r="B25" s="647"/>
      <c r="C25" s="648"/>
      <c r="D25" s="649" t="s">
        <v>478</v>
      </c>
      <c r="E25" s="647"/>
      <c r="F25" s="650"/>
      <c r="G25" s="651">
        <f t="shared" si="2"/>
        <v>20</v>
      </c>
      <c r="H25" s="652">
        <f t="shared" ref="H25:M25" si="11">+H26+H29</f>
        <v>10151</v>
      </c>
      <c r="I25" s="653">
        <f t="shared" si="11"/>
        <v>8580</v>
      </c>
      <c r="J25" s="652">
        <f t="shared" si="11"/>
        <v>0</v>
      </c>
      <c r="K25" s="653">
        <f t="shared" si="11"/>
        <v>0</v>
      </c>
      <c r="L25" s="652">
        <f t="shared" si="11"/>
        <v>10151</v>
      </c>
      <c r="M25" s="654">
        <f t="shared" si="11"/>
        <v>8580</v>
      </c>
      <c r="N25" s="207"/>
    </row>
    <row r="26" spans="1:14" ht="12.75" customHeight="1" x14ac:dyDescent="0.3">
      <c r="A26" s="655"/>
      <c r="B26" s="656"/>
      <c r="C26" s="656"/>
      <c r="D26" s="656" t="s">
        <v>466</v>
      </c>
      <c r="E26" s="656" t="s">
        <v>479</v>
      </c>
      <c r="F26" s="657"/>
      <c r="G26" s="658">
        <f t="shared" si="2"/>
        <v>21</v>
      </c>
      <c r="H26" s="659">
        <f t="shared" ref="H26:M26" si="12">+H27+H28</f>
        <v>7791</v>
      </c>
      <c r="I26" s="660">
        <f t="shared" si="12"/>
        <v>6403</v>
      </c>
      <c r="J26" s="659">
        <f t="shared" si="12"/>
        <v>0</v>
      </c>
      <c r="K26" s="660">
        <f t="shared" si="12"/>
        <v>0</v>
      </c>
      <c r="L26" s="659">
        <f t="shared" si="12"/>
        <v>7791</v>
      </c>
      <c r="M26" s="661">
        <f t="shared" si="12"/>
        <v>6403</v>
      </c>
      <c r="N26" s="207"/>
    </row>
    <row r="27" spans="1:14" ht="12.75" customHeight="1" x14ac:dyDescent="0.3">
      <c r="A27" s="662"/>
      <c r="B27" s="663"/>
      <c r="C27" s="663"/>
      <c r="D27" s="663"/>
      <c r="E27" s="663" t="s">
        <v>464</v>
      </c>
      <c r="F27" s="663" t="s">
        <v>468</v>
      </c>
      <c r="G27" s="669">
        <f t="shared" si="2"/>
        <v>22</v>
      </c>
      <c r="H27" s="665">
        <f>VLOOKUP($G27,'5.d'!$B$6:$J$39,4,0)</f>
        <v>7791</v>
      </c>
      <c r="I27" s="666">
        <f>VLOOKUP($G27,'5.d'!$B$6:$J$39,5,0)</f>
        <v>6403</v>
      </c>
      <c r="J27" s="665">
        <f>VLOOKUP($G27,'5.d'!$B$6:$J$39,6,0)</f>
        <v>0</v>
      </c>
      <c r="K27" s="666">
        <f>VLOOKUP($G27,'5.d'!$B$6:$J$39,7,0)</f>
        <v>0</v>
      </c>
      <c r="L27" s="665">
        <f>+H27+J27</f>
        <v>7791</v>
      </c>
      <c r="M27" s="667">
        <f>+I27+K27</f>
        <v>6403</v>
      </c>
      <c r="N27" s="211"/>
    </row>
    <row r="28" spans="1:14" ht="12.75" customHeight="1" x14ac:dyDescent="0.3">
      <c r="A28" s="662"/>
      <c r="B28" s="663"/>
      <c r="C28" s="663"/>
      <c r="D28" s="663"/>
      <c r="E28" s="205"/>
      <c r="F28" s="663" t="s">
        <v>469</v>
      </c>
      <c r="G28" s="669">
        <f t="shared" si="2"/>
        <v>23</v>
      </c>
      <c r="H28" s="665">
        <f>VLOOKUP($G28,'5.d'!$B$6:$J$39,4,0)</f>
        <v>0</v>
      </c>
      <c r="I28" s="666">
        <f>VLOOKUP($G28,'5.d'!$B$6:$J$39,5,0)</f>
        <v>0</v>
      </c>
      <c r="J28" s="665">
        <f>VLOOKUP($G28,'5.d'!$B$6:$J$39,6,0)</f>
        <v>0</v>
      </c>
      <c r="K28" s="666">
        <f>VLOOKUP($G28,'5.d'!$B$6:$J$39,7,0)</f>
        <v>0</v>
      </c>
      <c r="L28" s="665">
        <f>+H28+J28</f>
        <v>0</v>
      </c>
      <c r="M28" s="667">
        <f>+I28+K28</f>
        <v>0</v>
      </c>
      <c r="N28" s="211"/>
    </row>
    <row r="29" spans="1:14" ht="13.5" customHeight="1" x14ac:dyDescent="0.3">
      <c r="A29" s="655"/>
      <c r="B29" s="656"/>
      <c r="C29" s="656"/>
      <c r="D29" s="656"/>
      <c r="E29" s="656" t="s">
        <v>480</v>
      </c>
      <c r="F29" s="657"/>
      <c r="G29" s="658">
        <f t="shared" si="2"/>
        <v>24</v>
      </c>
      <c r="H29" s="659">
        <f t="shared" ref="H29:M29" si="13">+H30+H31</f>
        <v>2360</v>
      </c>
      <c r="I29" s="660">
        <f t="shared" si="13"/>
        <v>2177</v>
      </c>
      <c r="J29" s="659">
        <f t="shared" si="13"/>
        <v>0</v>
      </c>
      <c r="K29" s="660">
        <f t="shared" si="13"/>
        <v>0</v>
      </c>
      <c r="L29" s="659">
        <f t="shared" si="13"/>
        <v>2360</v>
      </c>
      <c r="M29" s="661">
        <f t="shared" si="13"/>
        <v>2177</v>
      </c>
      <c r="N29" s="211"/>
    </row>
    <row r="30" spans="1:14" ht="13.5" customHeight="1" x14ac:dyDescent="0.3">
      <c r="A30" s="668"/>
      <c r="B30" s="663"/>
      <c r="C30" s="663"/>
      <c r="D30" s="663"/>
      <c r="E30" s="663" t="s">
        <v>464</v>
      </c>
      <c r="F30" s="663" t="s">
        <v>468</v>
      </c>
      <c r="G30" s="669">
        <f t="shared" si="2"/>
        <v>25</v>
      </c>
      <c r="H30" s="665">
        <f>VLOOKUP($G30,'5.a'!$B$7:$J$38,4,0)</f>
        <v>2360</v>
      </c>
      <c r="I30" s="666">
        <f>VLOOKUP($G30,'5.a'!$B$7:$J$38,5,0)</f>
        <v>2177</v>
      </c>
      <c r="J30" s="665">
        <f>VLOOKUP($G30,'5.a'!$B$7:$J$38,6,0)</f>
        <v>0</v>
      </c>
      <c r="K30" s="666">
        <f>VLOOKUP($G30,'5.a'!$B$7:$J$38,7,0)</f>
        <v>0</v>
      </c>
      <c r="L30" s="665">
        <f>+H30+J30</f>
        <v>2360</v>
      </c>
      <c r="M30" s="667">
        <f>+I30+K30</f>
        <v>2177</v>
      </c>
      <c r="N30" s="211"/>
    </row>
    <row r="31" spans="1:14" ht="13.5" customHeight="1" x14ac:dyDescent="0.3">
      <c r="A31" s="671"/>
      <c r="B31" s="663"/>
      <c r="C31" s="663"/>
      <c r="D31" s="663"/>
      <c r="E31" s="205"/>
      <c r="F31" s="663" t="s">
        <v>469</v>
      </c>
      <c r="G31" s="669">
        <f t="shared" si="2"/>
        <v>26</v>
      </c>
      <c r="H31" s="665">
        <f>VLOOKUP($G31,'5b'!$B$7:$I$43,3,0)</f>
        <v>0</v>
      </c>
      <c r="I31" s="666">
        <f>VLOOKUP($G31,'5b'!$B$7:$I$43,4,0)</f>
        <v>0</v>
      </c>
      <c r="J31" s="665">
        <f>VLOOKUP($G31,'5b'!$B$7:$I$43,5,0)</f>
        <v>0</v>
      </c>
      <c r="K31" s="666">
        <f>VLOOKUP($G31,'5b'!$B$7:$I$43,6,0)</f>
        <v>0</v>
      </c>
      <c r="L31" s="665">
        <f>+H31+J31</f>
        <v>0</v>
      </c>
      <c r="M31" s="667">
        <f>+I31+K31</f>
        <v>0</v>
      </c>
      <c r="N31" s="211"/>
    </row>
    <row r="32" spans="1:14" ht="12.75" customHeight="1" x14ac:dyDescent="0.3">
      <c r="A32" s="641"/>
      <c r="B32" s="976" t="s">
        <v>481</v>
      </c>
      <c r="C32" s="976"/>
      <c r="D32" s="976" t="s">
        <v>482</v>
      </c>
      <c r="E32" s="976" t="s">
        <v>483</v>
      </c>
      <c r="F32" s="977"/>
      <c r="G32" s="642">
        <f>G31+1</f>
        <v>27</v>
      </c>
      <c r="H32" s="643">
        <f>+H33+H34</f>
        <v>32306</v>
      </c>
      <c r="I32" s="644">
        <f t="shared" ref="I32:M32" si="14">+I33+I34</f>
        <v>41257</v>
      </c>
      <c r="J32" s="643">
        <f t="shared" si="14"/>
        <v>0</v>
      </c>
      <c r="K32" s="644">
        <f t="shared" si="14"/>
        <v>0</v>
      </c>
      <c r="L32" s="643">
        <f t="shared" si="14"/>
        <v>32306</v>
      </c>
      <c r="M32" s="645">
        <f t="shared" si="14"/>
        <v>41257</v>
      </c>
      <c r="N32" s="207"/>
    </row>
    <row r="33" spans="1:14" ht="12.75" customHeight="1" x14ac:dyDescent="0.3">
      <c r="A33" s="668"/>
      <c r="B33" s="672"/>
      <c r="C33" s="672"/>
      <c r="D33" s="672"/>
      <c r="E33" s="673" t="s">
        <v>468</v>
      </c>
      <c r="F33" s="674"/>
      <c r="G33" s="669">
        <f>G32+1</f>
        <v>28</v>
      </c>
      <c r="H33" s="665">
        <f>VLOOKUP($G33,'5.a'!$B$7:$J$38,4,0)</f>
        <v>26512</v>
      </c>
      <c r="I33" s="666">
        <f>VLOOKUP($G33,'5.a'!$B$7:$J$38,5,0)</f>
        <v>25820</v>
      </c>
      <c r="J33" s="665">
        <f>VLOOKUP($G33,'5.a'!$B$7:$J$38,6,0)</f>
        <v>0</v>
      </c>
      <c r="K33" s="666">
        <f>VLOOKUP($G33,'5.a'!$B$7:$J$38,7,0)</f>
        <v>0</v>
      </c>
      <c r="L33" s="665">
        <f>+H33+J33</f>
        <v>26512</v>
      </c>
      <c r="M33" s="667">
        <f>+I33+K33</f>
        <v>25820</v>
      </c>
      <c r="N33" s="211"/>
    </row>
    <row r="34" spans="1:14" ht="12.75" customHeight="1" thickBot="1" x14ac:dyDescent="0.35">
      <c r="A34" s="675"/>
      <c r="B34" s="676"/>
      <c r="C34" s="676"/>
      <c r="D34" s="676"/>
      <c r="E34" s="677" t="s">
        <v>469</v>
      </c>
      <c r="F34" s="678"/>
      <c r="G34" s="679">
        <f t="shared" si="2"/>
        <v>29</v>
      </c>
      <c r="H34" s="680">
        <f>VLOOKUP($G34,'5b'!$B$7:$I$43,3,0)</f>
        <v>5794</v>
      </c>
      <c r="I34" s="681">
        <f>VLOOKUP($G34,'5b'!$B$7:$I$43,4,0)</f>
        <v>15437</v>
      </c>
      <c r="J34" s="680">
        <f>VLOOKUP($G34,'5b'!$B$7:$I$43,5,0)</f>
        <v>0</v>
      </c>
      <c r="K34" s="681">
        <f>VLOOKUP($G34,'5b'!$B$7:$I$43,6,0)</f>
        <v>0</v>
      </c>
      <c r="L34" s="680">
        <f>+H34+J34</f>
        <v>5794</v>
      </c>
      <c r="M34" s="682">
        <f>+I34+K34</f>
        <v>15437</v>
      </c>
      <c r="N34" s="211"/>
    </row>
    <row r="35" spans="1:14" ht="12.75" customHeight="1" thickBot="1" x14ac:dyDescent="0.35">
      <c r="A35" s="212"/>
      <c r="B35" s="212"/>
      <c r="C35" s="212"/>
      <c r="D35" s="212"/>
      <c r="E35" s="212"/>
      <c r="F35" s="212"/>
      <c r="G35" s="212"/>
      <c r="H35" s="247"/>
      <c r="I35" s="247"/>
      <c r="J35" s="247"/>
      <c r="K35" s="247"/>
      <c r="L35" s="247"/>
      <c r="M35" s="247"/>
      <c r="N35" s="212"/>
    </row>
    <row r="36" spans="1:14" ht="12.75" customHeight="1" x14ac:dyDescent="0.3">
      <c r="A36" s="973" t="s">
        <v>1208</v>
      </c>
      <c r="B36" s="974"/>
      <c r="C36" s="974"/>
      <c r="D36" s="974"/>
      <c r="E36" s="974"/>
      <c r="F36" s="975"/>
      <c r="G36" s="226">
        <f>G34+1</f>
        <v>30</v>
      </c>
      <c r="H36" s="413">
        <f t="shared" ref="H36:M36" si="15">+H37+H42</f>
        <v>1106856</v>
      </c>
      <c r="I36" s="414">
        <f t="shared" si="15"/>
        <v>1115680</v>
      </c>
      <c r="J36" s="413">
        <f t="shared" si="15"/>
        <v>141074</v>
      </c>
      <c r="K36" s="414">
        <f t="shared" si="15"/>
        <v>143056</v>
      </c>
      <c r="L36" s="413">
        <f t="shared" si="15"/>
        <v>1247930</v>
      </c>
      <c r="M36" s="415">
        <f t="shared" si="15"/>
        <v>1258736</v>
      </c>
      <c r="N36" s="207"/>
    </row>
    <row r="37" spans="1:14" ht="12.75" customHeight="1" x14ac:dyDescent="0.3">
      <c r="A37" s="655"/>
      <c r="B37" s="656"/>
      <c r="C37" s="683" t="s">
        <v>464</v>
      </c>
      <c r="D37" s="656" t="s">
        <v>484</v>
      </c>
      <c r="E37" s="656"/>
      <c r="F37" s="657"/>
      <c r="G37" s="658">
        <f t="shared" ref="G37:G55" si="16">G36+1</f>
        <v>31</v>
      </c>
      <c r="H37" s="659">
        <f t="shared" ref="H37:M37" si="17">+H38+H39+H40+H41</f>
        <v>823933</v>
      </c>
      <c r="I37" s="660">
        <f t="shared" si="17"/>
        <v>823642</v>
      </c>
      <c r="J37" s="659">
        <f t="shared" si="17"/>
        <v>134074</v>
      </c>
      <c r="K37" s="660">
        <f t="shared" si="17"/>
        <v>136056</v>
      </c>
      <c r="L37" s="659">
        <f t="shared" si="17"/>
        <v>958007</v>
      </c>
      <c r="M37" s="661">
        <f t="shared" si="17"/>
        <v>959698</v>
      </c>
      <c r="N37" s="25"/>
    </row>
    <row r="38" spans="1:14" ht="12.75" customHeight="1" x14ac:dyDescent="0.3">
      <c r="A38" s="684"/>
      <c r="B38" s="672"/>
      <c r="C38" s="672"/>
      <c r="D38" s="685" t="s">
        <v>464</v>
      </c>
      <c r="E38" s="686" t="s">
        <v>485</v>
      </c>
      <c r="F38" s="687"/>
      <c r="G38" s="664">
        <f t="shared" si="16"/>
        <v>32</v>
      </c>
      <c r="H38" s="665">
        <f>+H10+H13</f>
        <v>786275</v>
      </c>
      <c r="I38" s="666">
        <f t="shared" ref="I38:M38" si="18">+I10+I13</f>
        <v>784112</v>
      </c>
      <c r="J38" s="665">
        <f t="shared" si="18"/>
        <v>134074</v>
      </c>
      <c r="K38" s="666">
        <f t="shared" si="18"/>
        <v>134074</v>
      </c>
      <c r="L38" s="665">
        <f t="shared" si="18"/>
        <v>920349</v>
      </c>
      <c r="M38" s="667">
        <f t="shared" si="18"/>
        <v>918186</v>
      </c>
      <c r="N38" s="25"/>
    </row>
    <row r="39" spans="1:14" ht="12.75" customHeight="1" x14ac:dyDescent="0.3">
      <c r="A39" s="684"/>
      <c r="B39" s="672"/>
      <c r="C39" s="672"/>
      <c r="D39" s="672"/>
      <c r="E39" s="686" t="s">
        <v>486</v>
      </c>
      <c r="F39" s="687"/>
      <c r="G39" s="664">
        <f t="shared" si="16"/>
        <v>33</v>
      </c>
      <c r="H39" s="665">
        <f t="shared" ref="H39:M39" si="19">+H20+H23</f>
        <v>995</v>
      </c>
      <c r="I39" s="666">
        <f t="shared" si="19"/>
        <v>5130</v>
      </c>
      <c r="J39" s="665">
        <f t="shared" si="19"/>
        <v>0</v>
      </c>
      <c r="K39" s="666">
        <f t="shared" si="19"/>
        <v>1982</v>
      </c>
      <c r="L39" s="665">
        <f t="shared" si="19"/>
        <v>995</v>
      </c>
      <c r="M39" s="667">
        <f t="shared" si="19"/>
        <v>7112</v>
      </c>
      <c r="N39" s="25"/>
    </row>
    <row r="40" spans="1:14" ht="12.75" customHeight="1" x14ac:dyDescent="0.3">
      <c r="A40" s="684"/>
      <c r="B40" s="672"/>
      <c r="C40" s="672"/>
      <c r="D40" s="672"/>
      <c r="E40" s="686" t="s">
        <v>487</v>
      </c>
      <c r="F40" s="687"/>
      <c r="G40" s="664">
        <f t="shared" si="16"/>
        <v>34</v>
      </c>
      <c r="H40" s="665">
        <f t="shared" ref="H40:M40" si="20">+H27+H30</f>
        <v>10151</v>
      </c>
      <c r="I40" s="666">
        <f t="shared" si="20"/>
        <v>8580</v>
      </c>
      <c r="J40" s="665">
        <f t="shared" si="20"/>
        <v>0</v>
      </c>
      <c r="K40" s="666">
        <f t="shared" si="20"/>
        <v>0</v>
      </c>
      <c r="L40" s="665">
        <f t="shared" si="20"/>
        <v>10151</v>
      </c>
      <c r="M40" s="667">
        <f t="shared" si="20"/>
        <v>8580</v>
      </c>
      <c r="N40" s="213"/>
    </row>
    <row r="41" spans="1:14" ht="12.75" customHeight="1" x14ac:dyDescent="0.3">
      <c r="A41" s="684"/>
      <c r="B41" s="672"/>
      <c r="C41" s="672"/>
      <c r="D41" s="685"/>
      <c r="E41" s="663" t="s">
        <v>488</v>
      </c>
      <c r="F41" s="687"/>
      <c r="G41" s="664">
        <f t="shared" si="16"/>
        <v>35</v>
      </c>
      <c r="H41" s="665">
        <f t="shared" ref="H41:M41" si="21">+H33</f>
        <v>26512</v>
      </c>
      <c r="I41" s="666">
        <f t="shared" si="21"/>
        <v>25820</v>
      </c>
      <c r="J41" s="665">
        <f t="shared" si="21"/>
        <v>0</v>
      </c>
      <c r="K41" s="666">
        <f t="shared" si="21"/>
        <v>0</v>
      </c>
      <c r="L41" s="665">
        <f t="shared" si="21"/>
        <v>26512</v>
      </c>
      <c r="M41" s="667">
        <f t="shared" si="21"/>
        <v>25820</v>
      </c>
      <c r="N41" s="213"/>
    </row>
    <row r="42" spans="1:14" ht="12.75" customHeight="1" x14ac:dyDescent="0.3">
      <c r="A42" s="655"/>
      <c r="B42" s="656"/>
      <c r="C42" s="688"/>
      <c r="D42" s="656" t="s">
        <v>489</v>
      </c>
      <c r="E42" s="656"/>
      <c r="F42" s="657"/>
      <c r="G42" s="658">
        <f t="shared" si="16"/>
        <v>36</v>
      </c>
      <c r="H42" s="659">
        <f t="shared" ref="H42:M42" si="22">+H43+H44+H45+H46</f>
        <v>282923</v>
      </c>
      <c r="I42" s="660">
        <f t="shared" si="22"/>
        <v>292038</v>
      </c>
      <c r="J42" s="659">
        <f t="shared" si="22"/>
        <v>7000</v>
      </c>
      <c r="K42" s="660">
        <f t="shared" si="22"/>
        <v>7000</v>
      </c>
      <c r="L42" s="659">
        <f t="shared" si="22"/>
        <v>289923</v>
      </c>
      <c r="M42" s="661">
        <f t="shared" si="22"/>
        <v>299038</v>
      </c>
      <c r="N42" s="213"/>
    </row>
    <row r="43" spans="1:14" ht="12.75" customHeight="1" x14ac:dyDescent="0.3">
      <c r="A43" s="689"/>
      <c r="B43" s="663"/>
      <c r="C43" s="686"/>
      <c r="D43" s="685" t="s">
        <v>464</v>
      </c>
      <c r="E43" s="686" t="s">
        <v>490</v>
      </c>
      <c r="F43" s="690"/>
      <c r="G43" s="664">
        <f t="shared" si="16"/>
        <v>37</v>
      </c>
      <c r="H43" s="665">
        <f t="shared" ref="H43:M43" si="23">+H11+H17</f>
        <v>183072</v>
      </c>
      <c r="I43" s="666">
        <f t="shared" si="23"/>
        <v>183049</v>
      </c>
      <c r="J43" s="665">
        <f t="shared" si="23"/>
        <v>7000</v>
      </c>
      <c r="K43" s="666">
        <f t="shared" si="23"/>
        <v>7000</v>
      </c>
      <c r="L43" s="665">
        <f t="shared" si="23"/>
        <v>190072</v>
      </c>
      <c r="M43" s="667">
        <f t="shared" si="23"/>
        <v>190049</v>
      </c>
      <c r="N43" s="25"/>
    </row>
    <row r="44" spans="1:14" ht="12.75" customHeight="1" x14ac:dyDescent="0.3">
      <c r="A44" s="689"/>
      <c r="B44" s="663"/>
      <c r="C44" s="686"/>
      <c r="D44" s="672"/>
      <c r="E44" s="686" t="s">
        <v>491</v>
      </c>
      <c r="F44" s="690"/>
      <c r="G44" s="664">
        <f t="shared" si="16"/>
        <v>38</v>
      </c>
      <c r="H44" s="665">
        <f t="shared" ref="H44:M44" si="24">+H21+H24</f>
        <v>94057</v>
      </c>
      <c r="I44" s="666">
        <f t="shared" si="24"/>
        <v>93552</v>
      </c>
      <c r="J44" s="665">
        <f t="shared" si="24"/>
        <v>0</v>
      </c>
      <c r="K44" s="666">
        <f t="shared" si="24"/>
        <v>0</v>
      </c>
      <c r="L44" s="665">
        <f t="shared" si="24"/>
        <v>94057</v>
      </c>
      <c r="M44" s="667">
        <f t="shared" si="24"/>
        <v>93552</v>
      </c>
      <c r="N44" s="213"/>
    </row>
    <row r="45" spans="1:14" ht="12.75" customHeight="1" x14ac:dyDescent="0.3">
      <c r="A45" s="684"/>
      <c r="B45" s="672"/>
      <c r="C45" s="672"/>
      <c r="D45" s="672"/>
      <c r="E45" s="686" t="s">
        <v>492</v>
      </c>
      <c r="F45" s="687"/>
      <c r="G45" s="664">
        <f t="shared" si="16"/>
        <v>39</v>
      </c>
      <c r="H45" s="665">
        <f t="shared" ref="H45:M45" si="25">+H28+H31</f>
        <v>0</v>
      </c>
      <c r="I45" s="666">
        <f t="shared" si="25"/>
        <v>0</v>
      </c>
      <c r="J45" s="665">
        <f t="shared" si="25"/>
        <v>0</v>
      </c>
      <c r="K45" s="666">
        <f t="shared" si="25"/>
        <v>0</v>
      </c>
      <c r="L45" s="665">
        <f t="shared" si="25"/>
        <v>0</v>
      </c>
      <c r="M45" s="667">
        <f t="shared" si="25"/>
        <v>0</v>
      </c>
      <c r="N45" s="213"/>
    </row>
    <row r="46" spans="1:14" ht="12.75" customHeight="1" x14ac:dyDescent="0.3">
      <c r="A46" s="684"/>
      <c r="B46" s="672"/>
      <c r="C46" s="672"/>
      <c r="D46" s="685"/>
      <c r="E46" s="663" t="s">
        <v>493</v>
      </c>
      <c r="F46" s="687"/>
      <c r="G46" s="664">
        <f t="shared" si="16"/>
        <v>40</v>
      </c>
      <c r="H46" s="665">
        <f t="shared" ref="H46:M46" si="26">+H34</f>
        <v>5794</v>
      </c>
      <c r="I46" s="666">
        <f t="shared" si="26"/>
        <v>15437</v>
      </c>
      <c r="J46" s="665">
        <f t="shared" si="26"/>
        <v>0</v>
      </c>
      <c r="K46" s="666">
        <f t="shared" si="26"/>
        <v>0</v>
      </c>
      <c r="L46" s="665">
        <f t="shared" si="26"/>
        <v>5794</v>
      </c>
      <c r="M46" s="667">
        <f t="shared" si="26"/>
        <v>15437</v>
      </c>
      <c r="N46" s="213"/>
    </row>
    <row r="47" spans="1:14" ht="12.75" customHeight="1" x14ac:dyDescent="0.3">
      <c r="A47" s="970" t="s">
        <v>494</v>
      </c>
      <c r="B47" s="971"/>
      <c r="C47" s="971"/>
      <c r="D47" s="971"/>
      <c r="E47" s="971"/>
      <c r="F47" s="972"/>
      <c r="G47" s="225">
        <f t="shared" si="16"/>
        <v>41</v>
      </c>
      <c r="H47" s="691">
        <f t="shared" ref="H47:M47" si="27">+H48+H52</f>
        <v>1106856</v>
      </c>
      <c r="I47" s="692">
        <f t="shared" si="27"/>
        <v>1115680</v>
      </c>
      <c r="J47" s="691">
        <f t="shared" si="27"/>
        <v>141074</v>
      </c>
      <c r="K47" s="692">
        <f t="shared" si="27"/>
        <v>143056</v>
      </c>
      <c r="L47" s="691">
        <f t="shared" si="27"/>
        <v>1247930</v>
      </c>
      <c r="M47" s="693">
        <f t="shared" si="27"/>
        <v>1258736</v>
      </c>
      <c r="N47" s="207"/>
    </row>
    <row r="48" spans="1:14" ht="12.75" customHeight="1" x14ac:dyDescent="0.3">
      <c r="A48" s="655"/>
      <c r="B48" s="656"/>
      <c r="C48" s="683" t="s">
        <v>464</v>
      </c>
      <c r="D48" s="656" t="s">
        <v>495</v>
      </c>
      <c r="E48" s="656"/>
      <c r="F48" s="657"/>
      <c r="G48" s="658">
        <f t="shared" si="16"/>
        <v>42</v>
      </c>
      <c r="H48" s="659">
        <f t="shared" ref="H48:M48" si="28">+H49+H50+H51</f>
        <v>823933</v>
      </c>
      <c r="I48" s="660">
        <f t="shared" si="28"/>
        <v>823642</v>
      </c>
      <c r="J48" s="659">
        <f t="shared" si="28"/>
        <v>134074</v>
      </c>
      <c r="K48" s="660">
        <f t="shared" si="28"/>
        <v>136056</v>
      </c>
      <c r="L48" s="659">
        <f t="shared" si="28"/>
        <v>958007</v>
      </c>
      <c r="M48" s="661">
        <f t="shared" si="28"/>
        <v>959698</v>
      </c>
      <c r="N48" s="25"/>
    </row>
    <row r="49" spans="1:14" ht="12.75" customHeight="1" x14ac:dyDescent="0.3">
      <c r="A49" s="684"/>
      <c r="B49" s="672"/>
      <c r="C49" s="672"/>
      <c r="D49" s="685" t="s">
        <v>464</v>
      </c>
      <c r="E49" s="663" t="s">
        <v>496</v>
      </c>
      <c r="F49" s="687"/>
      <c r="G49" s="664">
        <f t="shared" si="16"/>
        <v>43</v>
      </c>
      <c r="H49" s="665">
        <f t="shared" ref="H49:M49" si="29">+H10+H20+H27</f>
        <v>48413</v>
      </c>
      <c r="I49" s="666">
        <f t="shared" si="29"/>
        <v>44923</v>
      </c>
      <c r="J49" s="665">
        <f t="shared" si="29"/>
        <v>54484</v>
      </c>
      <c r="K49" s="666">
        <f t="shared" si="29"/>
        <v>54484</v>
      </c>
      <c r="L49" s="665">
        <f t="shared" si="29"/>
        <v>102897</v>
      </c>
      <c r="M49" s="667">
        <f t="shared" si="29"/>
        <v>99407</v>
      </c>
      <c r="N49" s="25"/>
    </row>
    <row r="50" spans="1:14" ht="12.75" customHeight="1" x14ac:dyDescent="0.3">
      <c r="A50" s="684"/>
      <c r="B50" s="672"/>
      <c r="C50" s="672"/>
      <c r="D50" s="672"/>
      <c r="E50" s="663" t="s">
        <v>497</v>
      </c>
      <c r="F50" s="687"/>
      <c r="G50" s="664">
        <f t="shared" si="16"/>
        <v>44</v>
      </c>
      <c r="H50" s="665">
        <f t="shared" ref="H50:M50" si="30">+H13+H23+H30</f>
        <v>749008</v>
      </c>
      <c r="I50" s="666">
        <f t="shared" si="30"/>
        <v>752899</v>
      </c>
      <c r="J50" s="665">
        <f t="shared" si="30"/>
        <v>79590</v>
      </c>
      <c r="K50" s="666">
        <f t="shared" si="30"/>
        <v>81572</v>
      </c>
      <c r="L50" s="665">
        <f t="shared" si="30"/>
        <v>828598</v>
      </c>
      <c r="M50" s="667">
        <f t="shared" si="30"/>
        <v>834471</v>
      </c>
      <c r="N50" s="25"/>
    </row>
    <row r="51" spans="1:14" ht="12.75" customHeight="1" x14ac:dyDescent="0.3">
      <c r="A51" s="684"/>
      <c r="B51" s="672"/>
      <c r="C51" s="672"/>
      <c r="D51" s="685"/>
      <c r="E51" s="663" t="s">
        <v>498</v>
      </c>
      <c r="F51" s="687"/>
      <c r="G51" s="664">
        <f t="shared" si="16"/>
        <v>45</v>
      </c>
      <c r="H51" s="665">
        <f t="shared" ref="H51:M51" si="31">+H33</f>
        <v>26512</v>
      </c>
      <c r="I51" s="666">
        <f t="shared" si="31"/>
        <v>25820</v>
      </c>
      <c r="J51" s="665">
        <f t="shared" si="31"/>
        <v>0</v>
      </c>
      <c r="K51" s="666">
        <f t="shared" si="31"/>
        <v>0</v>
      </c>
      <c r="L51" s="665">
        <f t="shared" si="31"/>
        <v>26512</v>
      </c>
      <c r="M51" s="667">
        <f t="shared" si="31"/>
        <v>25820</v>
      </c>
      <c r="N51" s="25"/>
    </row>
    <row r="52" spans="1:14" ht="12.75" customHeight="1" x14ac:dyDescent="0.3">
      <c r="A52" s="655"/>
      <c r="B52" s="656"/>
      <c r="C52" s="688"/>
      <c r="D52" s="656" t="s">
        <v>499</v>
      </c>
      <c r="E52" s="656"/>
      <c r="F52" s="657"/>
      <c r="G52" s="658">
        <f t="shared" si="16"/>
        <v>46</v>
      </c>
      <c r="H52" s="659">
        <f t="shared" ref="H52:M52" si="32">+H53+H54+H55</f>
        <v>282923</v>
      </c>
      <c r="I52" s="660">
        <f t="shared" si="32"/>
        <v>292038</v>
      </c>
      <c r="J52" s="659">
        <f t="shared" si="32"/>
        <v>7000</v>
      </c>
      <c r="K52" s="660">
        <f t="shared" si="32"/>
        <v>7000</v>
      </c>
      <c r="L52" s="659">
        <f t="shared" si="32"/>
        <v>289923</v>
      </c>
      <c r="M52" s="661">
        <f t="shared" si="32"/>
        <v>299038</v>
      </c>
      <c r="N52" s="213"/>
    </row>
    <row r="53" spans="1:14" ht="12.75" customHeight="1" x14ac:dyDescent="0.3">
      <c r="A53" s="689"/>
      <c r="B53" s="663"/>
      <c r="C53" s="686"/>
      <c r="D53" s="685" t="s">
        <v>464</v>
      </c>
      <c r="E53" s="663" t="s">
        <v>500</v>
      </c>
      <c r="F53" s="690"/>
      <c r="G53" s="669">
        <f t="shared" si="16"/>
        <v>47</v>
      </c>
      <c r="H53" s="665">
        <f t="shared" ref="H53:M53" si="33">+H11+H21+H28</f>
        <v>9663</v>
      </c>
      <c r="I53" s="666">
        <f t="shared" si="33"/>
        <v>9733</v>
      </c>
      <c r="J53" s="665">
        <f t="shared" si="33"/>
        <v>0</v>
      </c>
      <c r="K53" s="666">
        <f t="shared" si="33"/>
        <v>0</v>
      </c>
      <c r="L53" s="665">
        <f t="shared" si="33"/>
        <v>9663</v>
      </c>
      <c r="M53" s="667">
        <f t="shared" si="33"/>
        <v>9733</v>
      </c>
      <c r="N53" s="211"/>
    </row>
    <row r="54" spans="1:14" ht="12.75" customHeight="1" x14ac:dyDescent="0.3">
      <c r="A54" s="689"/>
      <c r="B54" s="663"/>
      <c r="C54" s="686"/>
      <c r="D54" s="672"/>
      <c r="E54" s="663" t="s">
        <v>501</v>
      </c>
      <c r="F54" s="690"/>
      <c r="G54" s="669">
        <f t="shared" si="16"/>
        <v>48</v>
      </c>
      <c r="H54" s="665">
        <f t="shared" ref="H54:M54" si="34">+H17+H24+H31</f>
        <v>267466</v>
      </c>
      <c r="I54" s="666">
        <f t="shared" si="34"/>
        <v>266868</v>
      </c>
      <c r="J54" s="665">
        <f t="shared" si="34"/>
        <v>7000</v>
      </c>
      <c r="K54" s="666">
        <f t="shared" si="34"/>
        <v>7000</v>
      </c>
      <c r="L54" s="665">
        <f t="shared" si="34"/>
        <v>274466</v>
      </c>
      <c r="M54" s="667">
        <f t="shared" si="34"/>
        <v>273868</v>
      </c>
      <c r="N54" s="211"/>
    </row>
    <row r="55" spans="1:14" ht="12.75" customHeight="1" thickBot="1" x14ac:dyDescent="0.35">
      <c r="A55" s="694"/>
      <c r="B55" s="676"/>
      <c r="C55" s="676"/>
      <c r="D55" s="676"/>
      <c r="E55" s="695" t="s">
        <v>502</v>
      </c>
      <c r="F55" s="696"/>
      <c r="G55" s="697">
        <f t="shared" si="16"/>
        <v>49</v>
      </c>
      <c r="H55" s="680">
        <f t="shared" ref="H55:M55" si="35">+H34</f>
        <v>5794</v>
      </c>
      <c r="I55" s="681">
        <f t="shared" si="35"/>
        <v>15437</v>
      </c>
      <c r="J55" s="680">
        <f t="shared" si="35"/>
        <v>0</v>
      </c>
      <c r="K55" s="681">
        <f t="shared" si="35"/>
        <v>0</v>
      </c>
      <c r="L55" s="680">
        <f t="shared" si="35"/>
        <v>5794</v>
      </c>
      <c r="M55" s="682">
        <f t="shared" si="35"/>
        <v>15437</v>
      </c>
      <c r="N55" s="213"/>
    </row>
    <row r="56" spans="1:14" x14ac:dyDescent="0.3">
      <c r="A56" s="205"/>
      <c r="B56" s="205"/>
      <c r="C56" s="205"/>
      <c r="D56" s="205"/>
      <c r="E56" s="205"/>
      <c r="F56" s="205"/>
      <c r="G56" s="207"/>
      <c r="H56" s="205"/>
      <c r="I56" s="205"/>
      <c r="J56" s="205"/>
      <c r="K56" s="205"/>
      <c r="L56" s="205"/>
      <c r="M56" s="205"/>
    </row>
    <row r="57" spans="1:14" x14ac:dyDescent="0.3">
      <c r="A57" s="205"/>
      <c r="B57" s="205"/>
      <c r="C57" s="205"/>
      <c r="D57" s="206"/>
      <c r="E57" s="206"/>
      <c r="F57" s="205"/>
      <c r="G57" s="207"/>
      <c r="H57" s="205"/>
      <c r="I57" s="205"/>
      <c r="J57" s="205"/>
      <c r="K57" s="205"/>
      <c r="L57" s="205"/>
      <c r="M57" s="205"/>
    </row>
    <row r="58" spans="1:14" ht="30.75" customHeight="1" x14ac:dyDescent="0.3">
      <c r="A58" s="969"/>
      <c r="B58" s="969"/>
      <c r="C58" s="969"/>
      <c r="D58" s="969"/>
      <c r="E58" s="969"/>
      <c r="F58" s="969"/>
      <c r="G58" s="969"/>
      <c r="H58" s="969"/>
      <c r="I58" s="969"/>
      <c r="J58" s="969"/>
      <c r="K58" s="969"/>
      <c r="L58" s="969"/>
      <c r="M58" s="969"/>
      <c r="N58" s="969"/>
    </row>
    <row r="59" spans="1:14" ht="42.75" customHeight="1" x14ac:dyDescent="0.3">
      <c r="A59" s="969"/>
      <c r="B59" s="969"/>
      <c r="C59" s="969"/>
      <c r="D59" s="969"/>
      <c r="E59" s="969"/>
      <c r="F59" s="969"/>
      <c r="G59" s="969"/>
      <c r="H59" s="969"/>
      <c r="I59" s="969"/>
      <c r="J59" s="969"/>
      <c r="K59" s="969"/>
      <c r="L59" s="969"/>
      <c r="M59" s="969"/>
      <c r="N59" s="969"/>
    </row>
    <row r="60" spans="1:14" ht="17.25" customHeight="1" x14ac:dyDescent="0.3">
      <c r="A60" s="969"/>
      <c r="B60" s="969"/>
      <c r="C60" s="969"/>
      <c r="D60" s="969"/>
      <c r="E60" s="969"/>
      <c r="F60" s="969"/>
      <c r="G60" s="969"/>
      <c r="H60" s="969"/>
      <c r="I60" s="969"/>
      <c r="J60" s="969"/>
      <c r="K60" s="969"/>
      <c r="L60" s="969"/>
      <c r="M60" s="969"/>
      <c r="N60" s="969"/>
    </row>
    <row r="61" spans="1:14" ht="15.75" customHeight="1" x14ac:dyDescent="0.3">
      <c r="A61" s="233"/>
      <c r="B61" s="205"/>
      <c r="C61" s="205"/>
      <c r="D61" s="205"/>
      <c r="E61" s="205"/>
      <c r="F61" s="205"/>
      <c r="G61" s="207"/>
      <c r="H61" s="205"/>
      <c r="I61" s="205"/>
      <c r="J61" s="205"/>
      <c r="K61" s="205"/>
      <c r="L61" s="205"/>
      <c r="M61" s="205"/>
    </row>
    <row r="62" spans="1:14" x14ac:dyDescent="0.3">
      <c r="A62" s="205"/>
      <c r="B62" s="205"/>
      <c r="C62" s="205"/>
      <c r="D62" s="205"/>
      <c r="E62" s="205"/>
      <c r="F62" s="205"/>
      <c r="G62" s="207"/>
      <c r="H62" s="205"/>
      <c r="I62" s="205"/>
      <c r="J62" s="205"/>
      <c r="K62" s="205"/>
      <c r="L62" s="205"/>
      <c r="M62" s="205"/>
    </row>
    <row r="63" spans="1:14" x14ac:dyDescent="0.3">
      <c r="A63" s="205"/>
      <c r="B63" s="205"/>
      <c r="C63" s="205"/>
      <c r="D63" s="205"/>
      <c r="E63" s="205"/>
      <c r="F63" s="205"/>
      <c r="G63" s="207"/>
      <c r="H63" s="205"/>
      <c r="I63" s="205"/>
      <c r="J63" s="205"/>
      <c r="K63" s="205"/>
      <c r="L63" s="205"/>
      <c r="M63" s="205"/>
    </row>
    <row r="64" spans="1:14" x14ac:dyDescent="0.3">
      <c r="A64" s="205"/>
      <c r="B64" s="205"/>
      <c r="C64" s="205"/>
      <c r="D64" s="205"/>
      <c r="E64" s="205"/>
      <c r="F64" s="205"/>
      <c r="G64" s="207"/>
      <c r="H64" s="205"/>
      <c r="I64" s="205"/>
      <c r="J64" s="205"/>
      <c r="K64" s="205"/>
      <c r="L64" s="205"/>
      <c r="M64" s="205"/>
    </row>
  </sheetData>
  <customSheetViews>
    <customSheetView guid="{2AF6EA2A-E5C5-45EB-B6C4-875AD1E4E056}" scale="96">
      <selection activeCell="B1" sqref="B1"/>
      <pageMargins left="0" right="0" top="0" bottom="0" header="0" footer="0"/>
      <pageSetup paperSize="9" scale="65" fitToHeight="3" orientation="portrait" r:id="rId1"/>
      <headerFooter alignWithMargins="0">
        <oddFooter>&amp;C&amp;P/&amp;N</oddFooter>
      </headerFooter>
    </customSheetView>
  </customSheetViews>
  <mergeCells count="13">
    <mergeCell ref="B32:F32"/>
    <mergeCell ref="L3:M3"/>
    <mergeCell ref="B7:F7"/>
    <mergeCell ref="A6:F6"/>
    <mergeCell ref="A3:F5"/>
    <mergeCell ref="G3:G5"/>
    <mergeCell ref="H3:I3"/>
    <mergeCell ref="J3:K3"/>
    <mergeCell ref="A58:N58"/>
    <mergeCell ref="A59:N59"/>
    <mergeCell ref="A60:N60"/>
    <mergeCell ref="A47:F47"/>
    <mergeCell ref="A36:F36"/>
  </mergeCells>
  <pageMargins left="0.39370078740157483" right="0.39370078740157483" top="0.39370078740157483" bottom="0.39370078740157483" header="0" footer="0.15748031496062992"/>
  <pageSetup paperSize="9" scale="65" fitToHeight="3" orientation="portrait" r:id="rId2"/>
  <headerFooter alignWithMargins="0">
    <oddFooter>&amp;C&amp;P/&amp;N</oddFooter>
  </headerFooter>
  <ignoredErrors>
    <ignoredError sqref="L22:M22 L29:M29 L32:M32 H15:K1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4"/>
  <sheetViews>
    <sheetView showGridLines="0" workbookViewId="0">
      <selection activeCell="J21" sqref="J21"/>
    </sheetView>
  </sheetViews>
  <sheetFormatPr defaultColWidth="10.5546875" defaultRowHeight="14.4" x14ac:dyDescent="0.3"/>
  <cols>
    <col min="1" max="2" width="4.33203125" style="736" customWidth="1"/>
    <col min="3" max="3" width="6.6640625" style="736" customWidth="1"/>
    <col min="4" max="4" width="49.44140625" style="736" customWidth="1"/>
    <col min="5" max="5" width="12.33203125" style="736" customWidth="1"/>
    <col min="6" max="7" width="10.6640625" style="736" customWidth="1"/>
    <col min="8" max="9" width="11.33203125" style="736" customWidth="1"/>
    <col min="10" max="10" width="11.5546875" style="736" customWidth="1"/>
    <col min="11" max="11" width="9.6640625" style="736" customWidth="1"/>
    <col min="12" max="12" width="10" style="736" customWidth="1"/>
    <col min="13" max="13" width="10.33203125" style="736" customWidth="1"/>
    <col min="14" max="14" width="13.6640625" style="736" customWidth="1"/>
    <col min="15" max="15" width="1.6640625" style="736" customWidth="1"/>
    <col min="16" max="16" width="11.33203125" style="736" customWidth="1"/>
    <col min="17" max="17" width="12" style="736" customWidth="1"/>
    <col min="18" max="240" width="9.33203125" style="736" customWidth="1"/>
    <col min="241" max="241" width="59.6640625" style="736" customWidth="1"/>
    <col min="242" max="16384" width="10.5546875" style="736"/>
  </cols>
  <sheetData>
    <row r="1" spans="1:17" ht="15.6" x14ac:dyDescent="0.3">
      <c r="A1" s="735" t="s">
        <v>503</v>
      </c>
      <c r="B1" s="735"/>
      <c r="J1" s="762"/>
    </row>
    <row r="2" spans="1:17" ht="15.6" x14ac:dyDescent="0.3">
      <c r="A2" s="735"/>
      <c r="B2" s="735"/>
      <c r="D2" s="737" t="s">
        <v>504</v>
      </c>
    </row>
    <row r="3" spans="1:17" ht="13.5" customHeight="1" thickBot="1" x14ac:dyDescent="0.35">
      <c r="Q3" s="738" t="s">
        <v>332</v>
      </c>
    </row>
    <row r="4" spans="1:17" ht="39" customHeight="1" x14ac:dyDescent="0.3">
      <c r="A4" s="999" t="s">
        <v>456</v>
      </c>
      <c r="B4" s="1005" t="s">
        <v>505</v>
      </c>
      <c r="C4" s="1019" t="s">
        <v>1209</v>
      </c>
      <c r="D4" s="1020"/>
      <c r="E4" s="1025" t="s">
        <v>506</v>
      </c>
      <c r="F4" s="1004"/>
      <c r="G4" s="1004" t="s">
        <v>507</v>
      </c>
      <c r="H4" s="1004"/>
      <c r="I4" s="1004" t="s">
        <v>508</v>
      </c>
      <c r="J4" s="1004"/>
      <c r="K4" s="1016" t="s">
        <v>509</v>
      </c>
      <c r="L4" s="1017"/>
      <c r="M4" s="1018"/>
      <c r="N4" s="1012" t="s">
        <v>510</v>
      </c>
      <c r="O4" s="737"/>
      <c r="P4" s="1008" t="s">
        <v>1210</v>
      </c>
      <c r="Q4" s="1010" t="s">
        <v>511</v>
      </c>
    </row>
    <row r="5" spans="1:17" ht="13.5" customHeight="1" x14ac:dyDescent="0.3">
      <c r="A5" s="1000"/>
      <c r="B5" s="1006"/>
      <c r="C5" s="1021"/>
      <c r="D5" s="1022"/>
      <c r="E5" s="739" t="s">
        <v>512</v>
      </c>
      <c r="F5" s="740" t="s">
        <v>513</v>
      </c>
      <c r="G5" s="741" t="s">
        <v>512</v>
      </c>
      <c r="H5" s="740" t="s">
        <v>513</v>
      </c>
      <c r="I5" s="741" t="s">
        <v>512</v>
      </c>
      <c r="J5" s="740" t="s">
        <v>513</v>
      </c>
      <c r="K5" s="742" t="s">
        <v>514</v>
      </c>
      <c r="L5" s="742" t="s">
        <v>515</v>
      </c>
      <c r="M5" s="742" t="s">
        <v>516</v>
      </c>
      <c r="N5" s="1013"/>
      <c r="O5" s="737"/>
      <c r="P5" s="1009"/>
      <c r="Q5" s="1011"/>
    </row>
    <row r="6" spans="1:17" ht="15" customHeight="1" thickBot="1" x14ac:dyDescent="0.35">
      <c r="A6" s="1001"/>
      <c r="B6" s="1007"/>
      <c r="C6" s="1023"/>
      <c r="D6" s="1024"/>
      <c r="E6" s="743" t="s">
        <v>517</v>
      </c>
      <c r="F6" s="744" t="s">
        <v>518</v>
      </c>
      <c r="G6" s="744" t="s">
        <v>519</v>
      </c>
      <c r="H6" s="744" t="s">
        <v>520</v>
      </c>
      <c r="I6" s="744" t="s">
        <v>521</v>
      </c>
      <c r="J6" s="744" t="s">
        <v>522</v>
      </c>
      <c r="K6" s="744" t="s">
        <v>523</v>
      </c>
      <c r="L6" s="745" t="s">
        <v>524</v>
      </c>
      <c r="M6" s="745" t="s">
        <v>525</v>
      </c>
      <c r="N6" s="746" t="s">
        <v>526</v>
      </c>
      <c r="O6" s="737"/>
      <c r="P6" s="743" t="s">
        <v>527</v>
      </c>
      <c r="Q6" s="746" t="s">
        <v>528</v>
      </c>
    </row>
    <row r="7" spans="1:17" s="751" customFormat="1" ht="16.5" customHeight="1" x14ac:dyDescent="0.3">
      <c r="A7" s="546">
        <f t="shared" ref="A7:A38" si="0">+A6+1</f>
        <v>1</v>
      </c>
      <c r="B7" s="747"/>
      <c r="C7" s="748" t="s">
        <v>529</v>
      </c>
      <c r="D7" s="749"/>
      <c r="E7" s="382">
        <f>+E8+E18</f>
        <v>745141</v>
      </c>
      <c r="F7" s="382">
        <f t="shared" ref="F7:N7" si="1">+F8+F18</f>
        <v>745080</v>
      </c>
      <c r="G7" s="382">
        <f>+G8+G18</f>
        <v>70658</v>
      </c>
      <c r="H7" s="382">
        <f>+H8+H18</f>
        <v>70658</v>
      </c>
      <c r="I7" s="382">
        <f t="shared" si="1"/>
        <v>815799</v>
      </c>
      <c r="J7" s="382">
        <f t="shared" si="1"/>
        <v>815738</v>
      </c>
      <c r="K7" s="382">
        <f t="shared" si="1"/>
        <v>49984</v>
      </c>
      <c r="L7" s="382">
        <f t="shared" si="1"/>
        <v>70820</v>
      </c>
      <c r="M7" s="382">
        <f t="shared" si="1"/>
        <v>2660</v>
      </c>
      <c r="N7" s="384">
        <f t="shared" si="1"/>
        <v>61</v>
      </c>
      <c r="O7" s="750"/>
      <c r="P7" s="381">
        <f>+P8+P18</f>
        <v>2926</v>
      </c>
      <c r="Q7" s="384">
        <f>+Q8+Q18</f>
        <v>818664</v>
      </c>
    </row>
    <row r="8" spans="1:17" s="737" customFormat="1" ht="14.25" customHeight="1" x14ac:dyDescent="0.3">
      <c r="A8" s="568">
        <f t="shared" si="0"/>
        <v>2</v>
      </c>
      <c r="B8" s="553">
        <v>9</v>
      </c>
      <c r="C8" s="1002" t="s">
        <v>530</v>
      </c>
      <c r="D8" s="1003"/>
      <c r="E8" s="386">
        <f>SUM(E9:E17)</f>
        <v>734554</v>
      </c>
      <c r="F8" s="386">
        <f t="shared" ref="F8:N8" si="2">SUM(F9:F17)</f>
        <v>734554</v>
      </c>
      <c r="G8" s="386">
        <f t="shared" si="2"/>
        <v>70028</v>
      </c>
      <c r="H8" s="386">
        <f>SUM(H9:H17)</f>
        <v>70028</v>
      </c>
      <c r="I8" s="386">
        <f t="shared" si="2"/>
        <v>804582</v>
      </c>
      <c r="J8" s="386">
        <f t="shared" si="2"/>
        <v>804582</v>
      </c>
      <c r="K8" s="386">
        <f t="shared" si="2"/>
        <v>49984</v>
      </c>
      <c r="L8" s="386">
        <f t="shared" si="2"/>
        <v>70820</v>
      </c>
      <c r="M8" s="386">
        <f t="shared" si="2"/>
        <v>2660</v>
      </c>
      <c r="N8" s="389">
        <f t="shared" si="2"/>
        <v>0</v>
      </c>
      <c r="O8" s="752"/>
      <c r="P8" s="385">
        <f>SUM(P9:P17)</f>
        <v>0</v>
      </c>
      <c r="Q8" s="389">
        <f>SUM(Q9:Q17)</f>
        <v>804582</v>
      </c>
    </row>
    <row r="9" spans="1:17" ht="12.75" customHeight="1" x14ac:dyDescent="0.3">
      <c r="A9" s="556">
        <f t="shared" si="0"/>
        <v>3</v>
      </c>
      <c r="B9" s="753"/>
      <c r="C9" s="628" t="s">
        <v>531</v>
      </c>
      <c r="D9" s="629" t="s">
        <v>532</v>
      </c>
      <c r="E9" s="321">
        <v>616614</v>
      </c>
      <c r="F9" s="321">
        <v>616614</v>
      </c>
      <c r="G9" s="321">
        <v>53690</v>
      </c>
      <c r="H9" s="321">
        <v>53690</v>
      </c>
      <c r="I9" s="391">
        <f t="shared" ref="I9:I17" si="3">+E9+G9</f>
        <v>670304</v>
      </c>
      <c r="J9" s="391">
        <f t="shared" ref="J9:J37" si="4">+F9+H9</f>
        <v>670304</v>
      </c>
      <c r="K9" s="321">
        <v>46627</v>
      </c>
      <c r="L9" s="321">
        <v>58799</v>
      </c>
      <c r="M9" s="321">
        <v>0</v>
      </c>
      <c r="N9" s="322">
        <f t="shared" ref="N9:N33" si="5">+I9-J9</f>
        <v>0</v>
      </c>
      <c r="O9" s="754"/>
      <c r="P9" s="422"/>
      <c r="Q9" s="322">
        <f t="shared" ref="Q9:Q37" si="6">+J9+P9</f>
        <v>670304</v>
      </c>
    </row>
    <row r="10" spans="1:17" ht="12.75" customHeight="1" x14ac:dyDescent="0.3">
      <c r="A10" s="556">
        <f t="shared" si="0"/>
        <v>4</v>
      </c>
      <c r="B10" s="753"/>
      <c r="C10" s="628" t="s">
        <v>533</v>
      </c>
      <c r="D10" s="629" t="s">
        <v>534</v>
      </c>
      <c r="E10" s="321">
        <v>3767</v>
      </c>
      <c r="F10" s="321">
        <v>3767</v>
      </c>
      <c r="G10" s="321">
        <v>0</v>
      </c>
      <c r="H10" s="321">
        <v>0</v>
      </c>
      <c r="I10" s="391">
        <f t="shared" si="3"/>
        <v>3767</v>
      </c>
      <c r="J10" s="391">
        <f t="shared" si="4"/>
        <v>3767</v>
      </c>
      <c r="K10" s="321">
        <v>0</v>
      </c>
      <c r="L10" s="321">
        <v>0</v>
      </c>
      <c r="M10" s="321">
        <v>0</v>
      </c>
      <c r="N10" s="322">
        <f t="shared" si="5"/>
        <v>0</v>
      </c>
      <c r="O10" s="754"/>
      <c r="P10" s="422"/>
      <c r="Q10" s="322">
        <f t="shared" si="6"/>
        <v>3767</v>
      </c>
    </row>
    <row r="11" spans="1:17" ht="12.75" customHeight="1" x14ac:dyDescent="0.3">
      <c r="A11" s="556">
        <f t="shared" si="0"/>
        <v>5</v>
      </c>
      <c r="B11" s="753"/>
      <c r="C11" s="628" t="s">
        <v>535</v>
      </c>
      <c r="D11" s="629" t="s">
        <v>536</v>
      </c>
      <c r="E11" s="321">
        <v>22950</v>
      </c>
      <c r="F11" s="321">
        <v>22950</v>
      </c>
      <c r="G11" s="321">
        <v>0</v>
      </c>
      <c r="H11" s="321">
        <v>0</v>
      </c>
      <c r="I11" s="391">
        <f t="shared" si="3"/>
        <v>22950</v>
      </c>
      <c r="J11" s="391">
        <f t="shared" si="4"/>
        <v>22950</v>
      </c>
      <c r="K11" s="321">
        <v>0</v>
      </c>
      <c r="L11" s="321">
        <v>0</v>
      </c>
      <c r="M11" s="321">
        <v>2660</v>
      </c>
      <c r="N11" s="322">
        <f t="shared" si="5"/>
        <v>0</v>
      </c>
      <c r="O11" s="754"/>
      <c r="P11" s="422"/>
      <c r="Q11" s="322">
        <f t="shared" si="6"/>
        <v>22950</v>
      </c>
    </row>
    <row r="12" spans="1:17" ht="12.75" customHeight="1" x14ac:dyDescent="0.3">
      <c r="A12" s="556">
        <f t="shared" si="0"/>
        <v>6</v>
      </c>
      <c r="B12" s="753"/>
      <c r="C12" s="628" t="s">
        <v>537</v>
      </c>
      <c r="D12" s="629" t="s">
        <v>538</v>
      </c>
      <c r="E12" s="321">
        <v>480</v>
      </c>
      <c r="F12" s="321">
        <v>480</v>
      </c>
      <c r="G12" s="321">
        <v>0</v>
      </c>
      <c r="H12" s="321">
        <v>0</v>
      </c>
      <c r="I12" s="391">
        <f t="shared" si="3"/>
        <v>480</v>
      </c>
      <c r="J12" s="391">
        <f t="shared" si="4"/>
        <v>480</v>
      </c>
      <c r="K12" s="321">
        <v>0</v>
      </c>
      <c r="L12" s="321">
        <v>0</v>
      </c>
      <c r="M12" s="321">
        <v>0</v>
      </c>
      <c r="N12" s="322">
        <f t="shared" si="5"/>
        <v>0</v>
      </c>
      <c r="O12" s="754"/>
      <c r="P12" s="422"/>
      <c r="Q12" s="322">
        <f t="shared" si="6"/>
        <v>480</v>
      </c>
    </row>
    <row r="13" spans="1:17" ht="12.75" customHeight="1" x14ac:dyDescent="0.3">
      <c r="A13" s="556">
        <f t="shared" si="0"/>
        <v>7</v>
      </c>
      <c r="B13" s="753"/>
      <c r="C13" s="628" t="s">
        <v>539</v>
      </c>
      <c r="D13" s="629" t="s">
        <v>540</v>
      </c>
      <c r="E13" s="321">
        <v>21146</v>
      </c>
      <c r="F13" s="321">
        <v>21146</v>
      </c>
      <c r="G13" s="321">
        <v>0</v>
      </c>
      <c r="H13" s="321">
        <v>0</v>
      </c>
      <c r="I13" s="391">
        <f t="shared" si="3"/>
        <v>21146</v>
      </c>
      <c r="J13" s="391">
        <f t="shared" si="4"/>
        <v>21146</v>
      </c>
      <c r="K13" s="321">
        <v>0</v>
      </c>
      <c r="L13" s="321">
        <v>435</v>
      </c>
      <c r="M13" s="321">
        <v>0</v>
      </c>
      <c r="N13" s="322">
        <f t="shared" si="5"/>
        <v>0</v>
      </c>
      <c r="O13" s="754"/>
      <c r="P13" s="422"/>
      <c r="Q13" s="322">
        <f t="shared" si="6"/>
        <v>21146</v>
      </c>
    </row>
    <row r="14" spans="1:17" ht="12.75" customHeight="1" x14ac:dyDescent="0.3">
      <c r="A14" s="556">
        <f t="shared" si="0"/>
        <v>8</v>
      </c>
      <c r="B14" s="753"/>
      <c r="C14" s="628" t="s">
        <v>541</v>
      </c>
      <c r="D14" s="629" t="s">
        <v>542</v>
      </c>
      <c r="E14" s="321">
        <v>30592</v>
      </c>
      <c r="F14" s="321">
        <v>30592</v>
      </c>
      <c r="G14" s="321">
        <v>7201</v>
      </c>
      <c r="H14" s="321">
        <v>7201</v>
      </c>
      <c r="I14" s="391">
        <f t="shared" si="3"/>
        <v>37793</v>
      </c>
      <c r="J14" s="391">
        <f t="shared" si="4"/>
        <v>37793</v>
      </c>
      <c r="K14" s="321">
        <v>1858</v>
      </c>
      <c r="L14" s="321">
        <v>5195</v>
      </c>
      <c r="M14" s="321">
        <v>0</v>
      </c>
      <c r="N14" s="322">
        <f t="shared" si="5"/>
        <v>0</v>
      </c>
      <c r="O14" s="754"/>
      <c r="P14" s="422"/>
      <c r="Q14" s="322">
        <f t="shared" si="6"/>
        <v>37793</v>
      </c>
    </row>
    <row r="15" spans="1:17" ht="12.75" customHeight="1" x14ac:dyDescent="0.3">
      <c r="A15" s="556">
        <f t="shared" si="0"/>
        <v>9</v>
      </c>
      <c r="B15" s="753"/>
      <c r="C15" s="628" t="s">
        <v>543</v>
      </c>
      <c r="D15" s="629" t="s">
        <v>544</v>
      </c>
      <c r="E15" s="321">
        <v>780</v>
      </c>
      <c r="F15" s="321">
        <v>780</v>
      </c>
      <c r="G15" s="321">
        <v>0</v>
      </c>
      <c r="H15" s="321">
        <v>0</v>
      </c>
      <c r="I15" s="391">
        <f t="shared" si="3"/>
        <v>780</v>
      </c>
      <c r="J15" s="391">
        <f t="shared" si="4"/>
        <v>780</v>
      </c>
      <c r="K15" s="321">
        <v>0</v>
      </c>
      <c r="L15" s="321">
        <v>29</v>
      </c>
      <c r="M15" s="321">
        <v>0</v>
      </c>
      <c r="N15" s="322">
        <f t="shared" si="5"/>
        <v>0</v>
      </c>
      <c r="O15" s="754"/>
      <c r="P15" s="422"/>
      <c r="Q15" s="322">
        <f t="shared" si="6"/>
        <v>780</v>
      </c>
    </row>
    <row r="16" spans="1:17" ht="13.5" customHeight="1" x14ac:dyDescent="0.3">
      <c r="A16" s="556">
        <f t="shared" si="0"/>
        <v>10</v>
      </c>
      <c r="B16" s="753"/>
      <c r="C16" s="628" t="s">
        <v>545</v>
      </c>
      <c r="D16" s="629" t="s">
        <v>546</v>
      </c>
      <c r="E16" s="321">
        <v>32754</v>
      </c>
      <c r="F16" s="321">
        <v>32754</v>
      </c>
      <c r="G16" s="321">
        <v>9137</v>
      </c>
      <c r="H16" s="321">
        <v>9137</v>
      </c>
      <c r="I16" s="391">
        <f>+E16+G16</f>
        <v>41891</v>
      </c>
      <c r="J16" s="391">
        <f t="shared" si="4"/>
        <v>41891</v>
      </c>
      <c r="K16" s="321">
        <v>1499</v>
      </c>
      <c r="L16" s="321">
        <f>735+5453</f>
        <v>6188</v>
      </c>
      <c r="M16" s="321">
        <v>0</v>
      </c>
      <c r="N16" s="322">
        <f t="shared" si="5"/>
        <v>0</v>
      </c>
      <c r="O16" s="754"/>
      <c r="P16" s="422"/>
      <c r="Q16" s="322">
        <f t="shared" si="6"/>
        <v>41891</v>
      </c>
    </row>
    <row r="17" spans="1:17" ht="13.5" customHeight="1" x14ac:dyDescent="0.3">
      <c r="A17" s="556">
        <f t="shared" si="0"/>
        <v>11</v>
      </c>
      <c r="B17" s="753"/>
      <c r="C17" s="628" t="s">
        <v>547</v>
      </c>
      <c r="D17" s="629" t="s">
        <v>548</v>
      </c>
      <c r="E17" s="321">
        <v>5471</v>
      </c>
      <c r="F17" s="321">
        <v>5471</v>
      </c>
      <c r="G17" s="321">
        <v>0</v>
      </c>
      <c r="H17" s="321">
        <v>0</v>
      </c>
      <c r="I17" s="391">
        <f t="shared" si="3"/>
        <v>5471</v>
      </c>
      <c r="J17" s="391">
        <f>+F17+H17</f>
        <v>5471</v>
      </c>
      <c r="K17" s="321">
        <v>0</v>
      </c>
      <c r="L17" s="321">
        <v>174</v>
      </c>
      <c r="M17" s="321">
        <v>0</v>
      </c>
      <c r="N17" s="322">
        <f t="shared" si="5"/>
        <v>0</v>
      </c>
      <c r="O17" s="754"/>
      <c r="P17" s="422"/>
      <c r="Q17" s="322">
        <f t="shared" si="6"/>
        <v>5471</v>
      </c>
    </row>
    <row r="18" spans="1:17" s="737" customFormat="1" ht="12.75" customHeight="1" x14ac:dyDescent="0.3">
      <c r="A18" s="556">
        <f t="shared" si="0"/>
        <v>12</v>
      </c>
      <c r="B18" s="553">
        <v>11</v>
      </c>
      <c r="C18" s="1014" t="s">
        <v>549</v>
      </c>
      <c r="D18" s="1015"/>
      <c r="E18" s="386">
        <f>SUM(E19:E24)</f>
        <v>10587</v>
      </c>
      <c r="F18" s="386">
        <f t="shared" ref="F18:N18" si="7">SUM(F19:F24)</f>
        <v>10526</v>
      </c>
      <c r="G18" s="386">
        <f t="shared" si="7"/>
        <v>630</v>
      </c>
      <c r="H18" s="386">
        <f t="shared" si="7"/>
        <v>630</v>
      </c>
      <c r="I18" s="386">
        <f t="shared" si="7"/>
        <v>11217</v>
      </c>
      <c r="J18" s="386">
        <f t="shared" si="7"/>
        <v>11156</v>
      </c>
      <c r="K18" s="386">
        <f t="shared" si="7"/>
        <v>0</v>
      </c>
      <c r="L18" s="386">
        <f t="shared" si="7"/>
        <v>0</v>
      </c>
      <c r="M18" s="386">
        <f t="shared" si="7"/>
        <v>0</v>
      </c>
      <c r="N18" s="389">
        <f t="shared" si="7"/>
        <v>61</v>
      </c>
      <c r="O18" s="752"/>
      <c r="P18" s="385">
        <f>SUM(P19:P24)</f>
        <v>2926</v>
      </c>
      <c r="Q18" s="389">
        <f>SUM(Q19:Q24)</f>
        <v>14082</v>
      </c>
    </row>
    <row r="19" spans="1:17" ht="12.75" customHeight="1" x14ac:dyDescent="0.3">
      <c r="A19" s="556">
        <f t="shared" si="0"/>
        <v>13</v>
      </c>
      <c r="B19" s="753"/>
      <c r="C19" s="628" t="s">
        <v>543</v>
      </c>
      <c r="D19" s="629" t="s">
        <v>550</v>
      </c>
      <c r="E19" s="321">
        <v>3494</v>
      </c>
      <c r="F19" s="321">
        <v>3450</v>
      </c>
      <c r="G19" s="321">
        <v>0</v>
      </c>
      <c r="H19" s="321">
        <v>0</v>
      </c>
      <c r="I19" s="391">
        <f>+E19+G19</f>
        <v>3494</v>
      </c>
      <c r="J19" s="391">
        <f t="shared" si="4"/>
        <v>3450</v>
      </c>
      <c r="K19" s="321">
        <v>0</v>
      </c>
      <c r="L19" s="321">
        <v>0</v>
      </c>
      <c r="M19" s="321">
        <v>0</v>
      </c>
      <c r="N19" s="322">
        <f t="shared" si="5"/>
        <v>44</v>
      </c>
      <c r="O19" s="754"/>
      <c r="P19" s="422">
        <v>0</v>
      </c>
      <c r="Q19" s="322">
        <f>+J19+P19</f>
        <v>3450</v>
      </c>
    </row>
    <row r="20" spans="1:17" ht="12.75" customHeight="1" x14ac:dyDescent="0.3">
      <c r="A20" s="556">
        <f t="shared" si="0"/>
        <v>14</v>
      </c>
      <c r="B20" s="753"/>
      <c r="C20" s="628" t="s">
        <v>545</v>
      </c>
      <c r="D20" s="629" t="s">
        <v>551</v>
      </c>
      <c r="E20" s="321">
        <v>0</v>
      </c>
      <c r="F20" s="321">
        <v>0</v>
      </c>
      <c r="G20" s="321">
        <v>0</v>
      </c>
      <c r="H20" s="321">
        <v>0</v>
      </c>
      <c r="I20" s="391">
        <f t="shared" ref="I20:I24" si="8">+E20+G20</f>
        <v>0</v>
      </c>
      <c r="J20" s="391">
        <f t="shared" si="4"/>
        <v>0</v>
      </c>
      <c r="K20" s="321">
        <v>0</v>
      </c>
      <c r="L20" s="321">
        <v>0</v>
      </c>
      <c r="M20" s="321">
        <v>0</v>
      </c>
      <c r="N20" s="322">
        <f t="shared" si="5"/>
        <v>0</v>
      </c>
      <c r="O20" s="754"/>
      <c r="P20" s="422">
        <v>0</v>
      </c>
      <c r="Q20" s="322">
        <f t="shared" si="6"/>
        <v>0</v>
      </c>
    </row>
    <row r="21" spans="1:17" ht="12.75" customHeight="1" x14ac:dyDescent="0.3">
      <c r="A21" s="556">
        <f t="shared" si="0"/>
        <v>15</v>
      </c>
      <c r="B21" s="753"/>
      <c r="C21" s="628" t="s">
        <v>541</v>
      </c>
      <c r="D21" s="629" t="s">
        <v>552</v>
      </c>
      <c r="E21" s="321">
        <v>4112</v>
      </c>
      <c r="F21" s="321">
        <v>4112</v>
      </c>
      <c r="G21" s="321">
        <v>630</v>
      </c>
      <c r="H21" s="321">
        <v>630</v>
      </c>
      <c r="I21" s="391">
        <f t="shared" si="8"/>
        <v>4742</v>
      </c>
      <c r="J21" s="391">
        <f t="shared" si="4"/>
        <v>4742</v>
      </c>
      <c r="K21" s="321">
        <v>0</v>
      </c>
      <c r="L21" s="321">
        <v>0</v>
      </c>
      <c r="M21" s="321">
        <v>0</v>
      </c>
      <c r="N21" s="322">
        <f t="shared" si="5"/>
        <v>0</v>
      </c>
      <c r="O21" s="754"/>
      <c r="P21" s="422">
        <v>0</v>
      </c>
      <c r="Q21" s="322">
        <f t="shared" si="6"/>
        <v>4742</v>
      </c>
    </row>
    <row r="22" spans="1:17" ht="12.75" customHeight="1" x14ac:dyDescent="0.3">
      <c r="A22" s="556">
        <f t="shared" si="0"/>
        <v>16</v>
      </c>
      <c r="B22" s="753"/>
      <c r="C22" s="628" t="s">
        <v>553</v>
      </c>
      <c r="D22" s="629" t="s">
        <v>554</v>
      </c>
      <c r="E22" s="321">
        <v>2205</v>
      </c>
      <c r="F22" s="321">
        <v>2205</v>
      </c>
      <c r="G22" s="321">
        <v>0</v>
      </c>
      <c r="H22" s="321">
        <v>0</v>
      </c>
      <c r="I22" s="391">
        <f t="shared" si="8"/>
        <v>2205</v>
      </c>
      <c r="J22" s="391">
        <f t="shared" si="4"/>
        <v>2205</v>
      </c>
      <c r="K22" s="321">
        <v>0</v>
      </c>
      <c r="L22" s="321">
        <v>0</v>
      </c>
      <c r="M22" s="321">
        <v>0</v>
      </c>
      <c r="N22" s="322">
        <f t="shared" si="5"/>
        <v>0</v>
      </c>
      <c r="O22" s="754"/>
      <c r="P22" s="422">
        <v>2926</v>
      </c>
      <c r="Q22" s="322">
        <f t="shared" si="6"/>
        <v>5131</v>
      </c>
    </row>
    <row r="23" spans="1:17" ht="12.75" customHeight="1" x14ac:dyDescent="0.3">
      <c r="A23" s="556">
        <f t="shared" si="0"/>
        <v>17</v>
      </c>
      <c r="B23" s="753"/>
      <c r="C23" s="755"/>
      <c r="D23" s="629" t="s">
        <v>555</v>
      </c>
      <c r="E23" s="321">
        <v>700</v>
      </c>
      <c r="F23" s="321">
        <v>700</v>
      </c>
      <c r="G23" s="321">
        <v>0</v>
      </c>
      <c r="H23" s="321">
        <v>0</v>
      </c>
      <c r="I23" s="391">
        <f t="shared" ref="I23" si="9">+E23+G23</f>
        <v>700</v>
      </c>
      <c r="J23" s="391">
        <f t="shared" ref="J23" si="10">+F23+H23</f>
        <v>700</v>
      </c>
      <c r="K23" s="321">
        <v>0</v>
      </c>
      <c r="L23" s="321">
        <v>0</v>
      </c>
      <c r="M23" s="321">
        <v>0</v>
      </c>
      <c r="N23" s="322">
        <f t="shared" ref="N23" si="11">+I23-J23</f>
        <v>0</v>
      </c>
      <c r="O23" s="754"/>
      <c r="P23" s="422">
        <v>0</v>
      </c>
      <c r="Q23" s="322">
        <f t="shared" ref="Q23" si="12">+J23+P23</f>
        <v>700</v>
      </c>
    </row>
    <row r="24" spans="1:17" ht="12.75" customHeight="1" x14ac:dyDescent="0.3">
      <c r="A24" s="556">
        <f t="shared" si="0"/>
        <v>18</v>
      </c>
      <c r="B24" s="753"/>
      <c r="C24" s="755"/>
      <c r="D24" s="629" t="s">
        <v>556</v>
      </c>
      <c r="E24" s="321">
        <v>76</v>
      </c>
      <c r="F24" s="321">
        <v>59</v>
      </c>
      <c r="G24" s="321">
        <v>0</v>
      </c>
      <c r="H24" s="321">
        <v>0</v>
      </c>
      <c r="I24" s="391">
        <f t="shared" si="8"/>
        <v>76</v>
      </c>
      <c r="J24" s="391">
        <f t="shared" si="4"/>
        <v>59</v>
      </c>
      <c r="K24" s="321">
        <v>0</v>
      </c>
      <c r="L24" s="321">
        <v>0</v>
      </c>
      <c r="M24" s="321">
        <v>0</v>
      </c>
      <c r="N24" s="322">
        <f t="shared" si="5"/>
        <v>17</v>
      </c>
      <c r="O24" s="754"/>
      <c r="P24" s="422">
        <v>0</v>
      </c>
      <c r="Q24" s="322">
        <f t="shared" si="6"/>
        <v>59</v>
      </c>
    </row>
    <row r="25" spans="1:17" s="751" customFormat="1" ht="12.75" customHeight="1" x14ac:dyDescent="0.3">
      <c r="A25" s="556">
        <f t="shared" si="0"/>
        <v>19</v>
      </c>
      <c r="B25" s="565">
        <v>18</v>
      </c>
      <c r="C25" s="997" t="s">
        <v>557</v>
      </c>
      <c r="D25" s="998"/>
      <c r="E25" s="394">
        <f>SUM(E26:E29)</f>
        <v>995</v>
      </c>
      <c r="F25" s="394">
        <f t="shared" ref="F25:Q25" si="13">SUM(F26:F29)</f>
        <v>5130</v>
      </c>
      <c r="G25" s="394">
        <f t="shared" si="13"/>
        <v>0</v>
      </c>
      <c r="H25" s="394">
        <f t="shared" si="13"/>
        <v>1982</v>
      </c>
      <c r="I25" s="394">
        <f t="shared" si="13"/>
        <v>995</v>
      </c>
      <c r="J25" s="394">
        <f t="shared" si="13"/>
        <v>7112</v>
      </c>
      <c r="K25" s="394">
        <f t="shared" si="13"/>
        <v>0</v>
      </c>
      <c r="L25" s="394">
        <f t="shared" si="13"/>
        <v>0</v>
      </c>
      <c r="M25" s="394">
        <f t="shared" si="13"/>
        <v>0</v>
      </c>
      <c r="N25" s="397">
        <f t="shared" si="13"/>
        <v>0</v>
      </c>
      <c r="O25" s="750"/>
      <c r="P25" s="393">
        <f t="shared" si="13"/>
        <v>0</v>
      </c>
      <c r="Q25" s="397">
        <f t="shared" si="13"/>
        <v>7112</v>
      </c>
    </row>
    <row r="26" spans="1:17" s="751" customFormat="1" ht="12.75" customHeight="1" x14ac:dyDescent="0.3">
      <c r="A26" s="556">
        <f t="shared" si="0"/>
        <v>20</v>
      </c>
      <c r="B26" s="753"/>
      <c r="C26" s="993" t="s">
        <v>558</v>
      </c>
      <c r="D26" s="994" t="s">
        <v>558</v>
      </c>
      <c r="E26" s="386">
        <v>877</v>
      </c>
      <c r="F26" s="386">
        <v>877</v>
      </c>
      <c r="G26" s="386">
        <v>0</v>
      </c>
      <c r="H26" s="386">
        <v>0</v>
      </c>
      <c r="I26" s="386">
        <f t="shared" ref="I26:I27" si="14">+E26+G26</f>
        <v>877</v>
      </c>
      <c r="J26" s="386">
        <f t="shared" si="4"/>
        <v>877</v>
      </c>
      <c r="K26" s="386">
        <v>0</v>
      </c>
      <c r="L26" s="386">
        <v>0</v>
      </c>
      <c r="M26" s="386">
        <v>0</v>
      </c>
      <c r="N26" s="389">
        <f t="shared" si="5"/>
        <v>0</v>
      </c>
      <c r="O26" s="752"/>
      <c r="P26" s="385"/>
      <c r="Q26" s="389">
        <f t="shared" si="6"/>
        <v>877</v>
      </c>
    </row>
    <row r="27" spans="1:17" s="751" customFormat="1" ht="12.75" customHeight="1" x14ac:dyDescent="0.3">
      <c r="A27" s="556">
        <f t="shared" si="0"/>
        <v>21</v>
      </c>
      <c r="B27" s="753"/>
      <c r="C27" s="993" t="s">
        <v>559</v>
      </c>
      <c r="D27" s="994" t="s">
        <v>559</v>
      </c>
      <c r="E27" s="386">
        <v>78</v>
      </c>
      <c r="F27" s="386">
        <v>348</v>
      </c>
      <c r="G27" s="386">
        <v>0</v>
      </c>
      <c r="H27" s="386">
        <v>0</v>
      </c>
      <c r="I27" s="386">
        <f t="shared" si="14"/>
        <v>78</v>
      </c>
      <c r="J27" s="386">
        <f t="shared" si="4"/>
        <v>348</v>
      </c>
      <c r="K27" s="386">
        <v>0</v>
      </c>
      <c r="L27" s="386">
        <v>0</v>
      </c>
      <c r="M27" s="386">
        <v>0</v>
      </c>
      <c r="N27" s="389">
        <v>0</v>
      </c>
      <c r="O27" s="752"/>
      <c r="P27" s="385"/>
      <c r="Q27" s="389">
        <f t="shared" si="6"/>
        <v>348</v>
      </c>
    </row>
    <row r="28" spans="1:17" ht="12.75" customHeight="1" x14ac:dyDescent="0.3">
      <c r="A28" s="556">
        <f t="shared" si="0"/>
        <v>22</v>
      </c>
      <c r="B28" s="753"/>
      <c r="C28" s="993" t="s">
        <v>560</v>
      </c>
      <c r="D28" s="994" t="s">
        <v>560</v>
      </c>
      <c r="E28" s="386">
        <v>40</v>
      </c>
      <c r="F28" s="386">
        <v>40</v>
      </c>
      <c r="G28" s="386">
        <v>0</v>
      </c>
      <c r="H28" s="386">
        <v>0</v>
      </c>
      <c r="I28" s="386">
        <f>+E28+G28</f>
        <v>40</v>
      </c>
      <c r="J28" s="386">
        <f t="shared" ref="J28" si="15">+F28+H28</f>
        <v>40</v>
      </c>
      <c r="K28" s="386">
        <v>0</v>
      </c>
      <c r="L28" s="386">
        <v>0</v>
      </c>
      <c r="M28" s="386">
        <v>0</v>
      </c>
      <c r="N28" s="389">
        <f t="shared" ref="N28" si="16">+I28-J28</f>
        <v>0</v>
      </c>
      <c r="O28" s="752"/>
      <c r="P28" s="385"/>
      <c r="Q28" s="389">
        <f t="shared" ref="Q28" si="17">+J28+P28</f>
        <v>40</v>
      </c>
    </row>
    <row r="29" spans="1:17" ht="12.75" customHeight="1" x14ac:dyDescent="0.3">
      <c r="A29" s="556">
        <f t="shared" si="0"/>
        <v>23</v>
      </c>
      <c r="B29" s="753"/>
      <c r="C29" s="993" t="s">
        <v>561</v>
      </c>
      <c r="D29" s="994" t="s">
        <v>560</v>
      </c>
      <c r="E29" s="386">
        <v>0</v>
      </c>
      <c r="F29" s="386">
        <v>3865</v>
      </c>
      <c r="G29" s="386">
        <v>0</v>
      </c>
      <c r="H29" s="386">
        <v>1982</v>
      </c>
      <c r="I29" s="386">
        <f>+E29+G29</f>
        <v>0</v>
      </c>
      <c r="J29" s="386">
        <f t="shared" si="4"/>
        <v>5847</v>
      </c>
      <c r="K29" s="386">
        <v>0</v>
      </c>
      <c r="L29" s="386">
        <v>0</v>
      </c>
      <c r="M29" s="386">
        <v>0</v>
      </c>
      <c r="N29" s="389">
        <v>0</v>
      </c>
      <c r="O29" s="752"/>
      <c r="P29" s="385"/>
      <c r="Q29" s="389">
        <f t="shared" si="6"/>
        <v>5847</v>
      </c>
    </row>
    <row r="30" spans="1:17" ht="12.75" customHeight="1" x14ac:dyDescent="0.3">
      <c r="A30" s="556">
        <f t="shared" si="0"/>
        <v>24</v>
      </c>
      <c r="B30" s="565">
        <v>25</v>
      </c>
      <c r="C30" s="997" t="s">
        <v>562</v>
      </c>
      <c r="D30" s="998"/>
      <c r="E30" s="394">
        <f>SUM(E31:E33)</f>
        <v>2360</v>
      </c>
      <c r="F30" s="394">
        <f t="shared" ref="F30:Q30" si="18">SUM(F31:F33)</f>
        <v>2177</v>
      </c>
      <c r="G30" s="394">
        <f t="shared" si="18"/>
        <v>0</v>
      </c>
      <c r="H30" s="394">
        <f t="shared" si="18"/>
        <v>0</v>
      </c>
      <c r="I30" s="394">
        <f t="shared" si="18"/>
        <v>2360</v>
      </c>
      <c r="J30" s="394">
        <f t="shared" si="18"/>
        <v>2177</v>
      </c>
      <c r="K30" s="394">
        <f t="shared" si="18"/>
        <v>0</v>
      </c>
      <c r="L30" s="394">
        <f t="shared" si="18"/>
        <v>0</v>
      </c>
      <c r="M30" s="394">
        <f t="shared" si="18"/>
        <v>0</v>
      </c>
      <c r="N30" s="397">
        <f t="shared" si="18"/>
        <v>73</v>
      </c>
      <c r="O30" s="750"/>
      <c r="P30" s="393">
        <f t="shared" si="18"/>
        <v>0</v>
      </c>
      <c r="Q30" s="397">
        <f t="shared" si="18"/>
        <v>2177</v>
      </c>
    </row>
    <row r="31" spans="1:17" s="751" customFormat="1" ht="12.75" customHeight="1" x14ac:dyDescent="0.3">
      <c r="A31" s="556">
        <f t="shared" si="0"/>
        <v>25</v>
      </c>
      <c r="B31" s="753"/>
      <c r="C31" s="993" t="s">
        <v>563</v>
      </c>
      <c r="D31" s="994"/>
      <c r="E31" s="386">
        <v>1659</v>
      </c>
      <c r="F31" s="386">
        <v>1476</v>
      </c>
      <c r="G31" s="386">
        <v>0</v>
      </c>
      <c r="H31" s="386">
        <v>0</v>
      </c>
      <c r="I31" s="386">
        <f t="shared" ref="I31:I33" si="19">+E31+G31</f>
        <v>1659</v>
      </c>
      <c r="J31" s="386">
        <f t="shared" si="4"/>
        <v>1476</v>
      </c>
      <c r="K31" s="386">
        <v>0</v>
      </c>
      <c r="L31" s="386">
        <v>0</v>
      </c>
      <c r="M31" s="386">
        <v>0</v>
      </c>
      <c r="N31" s="389">
        <v>73</v>
      </c>
      <c r="O31" s="752"/>
      <c r="P31" s="385"/>
      <c r="Q31" s="389">
        <f t="shared" si="6"/>
        <v>1476</v>
      </c>
    </row>
    <row r="32" spans="1:17" s="751" customFormat="1" ht="12.75" customHeight="1" x14ac:dyDescent="0.3">
      <c r="A32" s="556">
        <f t="shared" si="0"/>
        <v>26</v>
      </c>
      <c r="B32" s="753"/>
      <c r="C32" s="993" t="s">
        <v>564</v>
      </c>
      <c r="D32" s="994"/>
      <c r="E32" s="386">
        <v>301</v>
      </c>
      <c r="F32" s="386">
        <v>301</v>
      </c>
      <c r="G32" s="386">
        <v>0</v>
      </c>
      <c r="H32" s="386">
        <v>0</v>
      </c>
      <c r="I32" s="386">
        <f t="shared" si="19"/>
        <v>301</v>
      </c>
      <c r="J32" s="386">
        <f t="shared" si="4"/>
        <v>301</v>
      </c>
      <c r="K32" s="386">
        <v>0</v>
      </c>
      <c r="L32" s="386">
        <v>0</v>
      </c>
      <c r="M32" s="386">
        <v>0</v>
      </c>
      <c r="N32" s="389">
        <f t="shared" si="5"/>
        <v>0</v>
      </c>
      <c r="O32" s="752"/>
      <c r="P32" s="385"/>
      <c r="Q32" s="389">
        <f t="shared" si="6"/>
        <v>301</v>
      </c>
    </row>
    <row r="33" spans="1:17" s="751" customFormat="1" ht="12.75" customHeight="1" x14ac:dyDescent="0.3">
      <c r="A33" s="556">
        <f t="shared" si="0"/>
        <v>27</v>
      </c>
      <c r="B33" s="753"/>
      <c r="C33" s="993" t="s">
        <v>565</v>
      </c>
      <c r="D33" s="994"/>
      <c r="E33" s="386">
        <v>400</v>
      </c>
      <c r="F33" s="386">
        <v>400</v>
      </c>
      <c r="G33" s="386">
        <v>0</v>
      </c>
      <c r="H33" s="386">
        <v>0</v>
      </c>
      <c r="I33" s="386">
        <f t="shared" si="19"/>
        <v>400</v>
      </c>
      <c r="J33" s="386">
        <f t="shared" si="4"/>
        <v>400</v>
      </c>
      <c r="K33" s="386">
        <v>0</v>
      </c>
      <c r="L33" s="386">
        <v>0</v>
      </c>
      <c r="M33" s="386">
        <v>0</v>
      </c>
      <c r="N33" s="389">
        <f t="shared" si="5"/>
        <v>0</v>
      </c>
      <c r="O33" s="752"/>
      <c r="P33" s="385"/>
      <c r="Q33" s="389">
        <f t="shared" si="6"/>
        <v>400</v>
      </c>
    </row>
    <row r="34" spans="1:17" ht="12.75" customHeight="1" x14ac:dyDescent="0.3">
      <c r="A34" s="556">
        <f t="shared" si="0"/>
        <v>28</v>
      </c>
      <c r="B34" s="565">
        <v>28</v>
      </c>
      <c r="C34" s="997" t="s">
        <v>566</v>
      </c>
      <c r="D34" s="998"/>
      <c r="E34" s="394">
        <f>SUM(E35:E37)</f>
        <v>26512</v>
      </c>
      <c r="F34" s="394">
        <f t="shared" ref="F34:Q34" si="20">SUM(F35:F37)</f>
        <v>25820</v>
      </c>
      <c r="G34" s="394">
        <f t="shared" si="20"/>
        <v>0</v>
      </c>
      <c r="H34" s="394">
        <f t="shared" si="20"/>
        <v>0</v>
      </c>
      <c r="I34" s="394">
        <f t="shared" si="20"/>
        <v>26512</v>
      </c>
      <c r="J34" s="394">
        <f t="shared" si="20"/>
        <v>25820</v>
      </c>
      <c r="K34" s="394">
        <f t="shared" si="20"/>
        <v>0</v>
      </c>
      <c r="L34" s="394">
        <f t="shared" si="20"/>
        <v>0</v>
      </c>
      <c r="M34" s="394">
        <f t="shared" si="20"/>
        <v>0</v>
      </c>
      <c r="N34" s="397">
        <f t="shared" si="20"/>
        <v>986</v>
      </c>
      <c r="O34" s="750"/>
      <c r="P34" s="393">
        <f t="shared" si="20"/>
        <v>0</v>
      </c>
      <c r="Q34" s="397">
        <f t="shared" si="20"/>
        <v>25820</v>
      </c>
    </row>
    <row r="35" spans="1:17" s="751" customFormat="1" ht="12.75" customHeight="1" x14ac:dyDescent="0.3">
      <c r="A35" s="556">
        <f t="shared" si="0"/>
        <v>29</v>
      </c>
      <c r="B35" s="753"/>
      <c r="C35" s="993" t="s">
        <v>567</v>
      </c>
      <c r="D35" s="994" t="s">
        <v>567</v>
      </c>
      <c r="E35" s="386">
        <v>26056</v>
      </c>
      <c r="F35" s="386">
        <v>23839</v>
      </c>
      <c r="G35" s="386">
        <v>0</v>
      </c>
      <c r="H35" s="386">
        <v>0</v>
      </c>
      <c r="I35" s="386">
        <f>+E35+G35</f>
        <v>26056</v>
      </c>
      <c r="J35" s="386">
        <f t="shared" si="4"/>
        <v>23839</v>
      </c>
      <c r="K35" s="386">
        <v>0</v>
      </c>
      <c r="L35" s="386">
        <v>0</v>
      </c>
      <c r="M35" s="386">
        <v>0</v>
      </c>
      <c r="N35" s="389">
        <v>986</v>
      </c>
      <c r="O35" s="752"/>
      <c r="P35" s="385"/>
      <c r="Q35" s="389">
        <f t="shared" si="6"/>
        <v>23839</v>
      </c>
    </row>
    <row r="36" spans="1:17" s="751" customFormat="1" ht="12.75" customHeight="1" x14ac:dyDescent="0.3">
      <c r="A36" s="556">
        <f t="shared" si="0"/>
        <v>30</v>
      </c>
      <c r="B36" s="753"/>
      <c r="C36" s="993" t="s">
        <v>568</v>
      </c>
      <c r="D36" s="994" t="s">
        <v>568</v>
      </c>
      <c r="E36" s="386">
        <v>445</v>
      </c>
      <c r="F36" s="386">
        <v>1970</v>
      </c>
      <c r="G36" s="386">
        <v>0</v>
      </c>
      <c r="H36" s="386">
        <v>0</v>
      </c>
      <c r="I36" s="386">
        <f>+E36+G36</f>
        <v>445</v>
      </c>
      <c r="J36" s="386">
        <f t="shared" si="4"/>
        <v>1970</v>
      </c>
      <c r="K36" s="386">
        <v>0</v>
      </c>
      <c r="L36" s="386">
        <v>0</v>
      </c>
      <c r="M36" s="386">
        <v>0</v>
      </c>
      <c r="N36" s="389">
        <v>0</v>
      </c>
      <c r="O36" s="752"/>
      <c r="P36" s="385"/>
      <c r="Q36" s="389">
        <f t="shared" si="6"/>
        <v>1970</v>
      </c>
    </row>
    <row r="37" spans="1:17" s="751" customFormat="1" ht="12.75" customHeight="1" thickBot="1" x14ac:dyDescent="0.35">
      <c r="A37" s="756">
        <f t="shared" si="0"/>
        <v>31</v>
      </c>
      <c r="B37" s="757"/>
      <c r="C37" s="995" t="s">
        <v>569</v>
      </c>
      <c r="D37" s="996" t="s">
        <v>569</v>
      </c>
      <c r="E37" s="386">
        <v>11</v>
      </c>
      <c r="F37" s="386">
        <v>11</v>
      </c>
      <c r="G37" s="386">
        <v>0</v>
      </c>
      <c r="H37" s="386">
        <v>0</v>
      </c>
      <c r="I37" s="386">
        <f>+E37+G37</f>
        <v>11</v>
      </c>
      <c r="J37" s="386">
        <f t="shared" si="4"/>
        <v>11</v>
      </c>
      <c r="K37" s="386">
        <v>0</v>
      </c>
      <c r="L37" s="386">
        <v>0</v>
      </c>
      <c r="M37" s="386">
        <v>0</v>
      </c>
      <c r="N37" s="389">
        <v>0</v>
      </c>
      <c r="O37" s="752"/>
      <c r="P37" s="385"/>
      <c r="Q37" s="389">
        <f t="shared" si="6"/>
        <v>11</v>
      </c>
    </row>
    <row r="38" spans="1:17" ht="13.5" customHeight="1" thickBot="1" x14ac:dyDescent="0.35">
      <c r="A38" s="758">
        <f t="shared" si="0"/>
        <v>32</v>
      </c>
      <c r="B38" s="759"/>
      <c r="C38" s="760" t="s">
        <v>570</v>
      </c>
      <c r="D38" s="761"/>
      <c r="E38" s="399">
        <f t="shared" ref="E38:M38" si="21">+E7+E25+E30+E34</f>
        <v>775008</v>
      </c>
      <c r="F38" s="399">
        <f>+F7+F25+F30+F34</f>
        <v>778207</v>
      </c>
      <c r="G38" s="399">
        <f t="shared" si="21"/>
        <v>70658</v>
      </c>
      <c r="H38" s="399">
        <f t="shared" si="21"/>
        <v>72640</v>
      </c>
      <c r="I38" s="399">
        <f>+I7+I25+I30+I34</f>
        <v>845666</v>
      </c>
      <c r="J38" s="399">
        <f t="shared" si="21"/>
        <v>850847</v>
      </c>
      <c r="K38" s="399">
        <f t="shared" si="21"/>
        <v>49984</v>
      </c>
      <c r="L38" s="399">
        <f t="shared" si="21"/>
        <v>70820</v>
      </c>
      <c r="M38" s="399">
        <f t="shared" si="21"/>
        <v>2660</v>
      </c>
      <c r="N38" s="400">
        <f>+N7+N25+N30+N34</f>
        <v>1120</v>
      </c>
      <c r="O38" s="754"/>
      <c r="P38" s="398">
        <f>+P7+P25+P30+P34</f>
        <v>2926</v>
      </c>
      <c r="Q38" s="400">
        <f>+Q7+Q25+Q30+Q34</f>
        <v>853773</v>
      </c>
    </row>
    <row r="39" spans="1:17" ht="13.5" customHeight="1" x14ac:dyDescent="0.3">
      <c r="A39" s="763"/>
      <c r="B39" s="763"/>
      <c r="C39" s="764"/>
      <c r="D39" s="765"/>
    </row>
    <row r="40" spans="1:17" x14ac:dyDescent="0.3">
      <c r="A40" s="936" t="s">
        <v>279</v>
      </c>
      <c r="B40" s="737"/>
    </row>
    <row r="41" spans="1:17" x14ac:dyDescent="0.3">
      <c r="A41" s="936" t="s">
        <v>1267</v>
      </c>
      <c r="B41" s="766"/>
      <c r="C41" s="766"/>
      <c r="D41" s="766"/>
      <c r="E41" s="766"/>
      <c r="F41" s="766"/>
      <c r="G41" s="766"/>
      <c r="H41" s="766"/>
      <c r="I41" s="766"/>
      <c r="J41" s="766"/>
      <c r="K41" s="766"/>
      <c r="L41" s="766"/>
      <c r="M41" s="766"/>
      <c r="N41" s="766"/>
      <c r="O41" s="766"/>
      <c r="P41" s="766"/>
      <c r="Q41" s="766"/>
    </row>
    <row r="42" spans="1:17" x14ac:dyDescent="0.3">
      <c r="A42" s="96"/>
      <c r="B42" s="96"/>
      <c r="D42" s="737"/>
    </row>
    <row r="43" spans="1:17" x14ac:dyDescent="0.3">
      <c r="D43" s="737"/>
    </row>
    <row r="44" spans="1:17" x14ac:dyDescent="0.3">
      <c r="D44" s="737"/>
    </row>
  </sheetData>
  <sheetProtection insertRows="0"/>
  <customSheetViews>
    <customSheetView guid="{2AF6EA2A-E5C5-45EB-B6C4-875AD1E4E056}" scale="89">
      <pageMargins left="0" right="0" top="0" bottom="0" header="0" footer="0"/>
      <printOptions horizontalCentered="1"/>
      <pageSetup paperSize="9" scale="71" orientation="landscape" r:id="rId1"/>
    </customSheetView>
  </customSheetViews>
  <mergeCells count="25">
    <mergeCell ref="Q4:Q5"/>
    <mergeCell ref="C34:D34"/>
    <mergeCell ref="N4:N5"/>
    <mergeCell ref="C18:D18"/>
    <mergeCell ref="C26:D26"/>
    <mergeCell ref="C27:D27"/>
    <mergeCell ref="C29:D29"/>
    <mergeCell ref="K4:M4"/>
    <mergeCell ref="C25:D25"/>
    <mergeCell ref="C4:D6"/>
    <mergeCell ref="I4:J4"/>
    <mergeCell ref="E4:F4"/>
    <mergeCell ref="A4:A6"/>
    <mergeCell ref="C8:D8"/>
    <mergeCell ref="G4:H4"/>
    <mergeCell ref="B4:B6"/>
    <mergeCell ref="P4:P5"/>
    <mergeCell ref="C32:D32"/>
    <mergeCell ref="C33:D33"/>
    <mergeCell ref="C36:D36"/>
    <mergeCell ref="C37:D37"/>
    <mergeCell ref="C28:D28"/>
    <mergeCell ref="C30:D30"/>
    <mergeCell ref="C31:D31"/>
    <mergeCell ref="C35:D35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1" orientation="landscape" r:id="rId2"/>
  <ignoredErrors>
    <ignoredError sqref="L16" unlockedFormula="1"/>
    <ignoredError sqref="Q18:Q35 N18:N27 I18:J3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46"/>
  <sheetViews>
    <sheetView showGridLines="0" workbookViewId="0"/>
  </sheetViews>
  <sheetFormatPr defaultColWidth="9.33203125" defaultRowHeight="14.4" x14ac:dyDescent="0.3"/>
  <cols>
    <col min="1" max="2" width="4.33203125" style="532" customWidth="1"/>
    <col min="3" max="3" width="49.33203125" style="532" customWidth="1"/>
    <col min="4" max="4" width="12.6640625" style="532" customWidth="1"/>
    <col min="5" max="5" width="11.5546875" style="532" customWidth="1"/>
    <col min="6" max="6" width="11.33203125" style="532" customWidth="1"/>
    <col min="7" max="7" width="11.5546875" style="532" customWidth="1"/>
    <col min="8" max="8" width="10.6640625" style="532" customWidth="1"/>
    <col min="9" max="10" width="10.44140625" style="532" customWidth="1"/>
    <col min="11" max="11" width="12.5546875" style="532" customWidth="1"/>
    <col min="12" max="12" width="10.5546875" style="532" customWidth="1"/>
    <col min="13" max="13" width="14" style="532" customWidth="1"/>
    <col min="14" max="14" width="12.44140625" style="532" customWidth="1"/>
    <col min="15" max="15" width="1.6640625" style="532" customWidth="1"/>
    <col min="16" max="16" width="11" style="532" customWidth="1"/>
    <col min="17" max="17" width="10.6640625" style="532" customWidth="1"/>
    <col min="18" max="231" width="9.33203125" style="532"/>
    <col min="232" max="232" width="59.6640625" style="532" customWidth="1"/>
    <col min="233" max="239" width="10.5546875" style="532" customWidth="1"/>
    <col min="240" max="16384" width="9.33203125" style="532"/>
  </cols>
  <sheetData>
    <row r="1" spans="1:17" ht="15.6" x14ac:dyDescent="0.3">
      <c r="A1" s="527" t="s">
        <v>571</v>
      </c>
      <c r="B1" s="527"/>
    </row>
    <row r="2" spans="1:17" ht="15.6" x14ac:dyDescent="0.3">
      <c r="A2" s="527"/>
      <c r="B2" s="527"/>
      <c r="C2" s="535" t="s">
        <v>572</v>
      </c>
    </row>
    <row r="3" spans="1:17" ht="13.5" customHeight="1" thickBot="1" x14ac:dyDescent="0.35">
      <c r="C3" s="767"/>
      <c r="Q3" s="533" t="s">
        <v>332</v>
      </c>
    </row>
    <row r="4" spans="1:17" s="535" customFormat="1" ht="38.25" customHeight="1" x14ac:dyDescent="0.3">
      <c r="A4" s="1029" t="s">
        <v>456</v>
      </c>
      <c r="B4" s="1005" t="s">
        <v>505</v>
      </c>
      <c r="C4" s="1040" t="s">
        <v>1211</v>
      </c>
      <c r="D4" s="1028" t="s">
        <v>506</v>
      </c>
      <c r="E4" s="1026"/>
      <c r="F4" s="1026" t="s">
        <v>507</v>
      </c>
      <c r="G4" s="1026"/>
      <c r="H4" s="1027" t="s">
        <v>508</v>
      </c>
      <c r="I4" s="1028"/>
      <c r="J4" s="1032" t="s">
        <v>1212</v>
      </c>
      <c r="K4" s="1032" t="s">
        <v>1213</v>
      </c>
      <c r="L4" s="1034" t="s">
        <v>1214</v>
      </c>
      <c r="M4" s="1043" t="s">
        <v>510</v>
      </c>
      <c r="N4" s="1043" t="s">
        <v>1215</v>
      </c>
      <c r="O4" s="768"/>
      <c r="P4" s="1036" t="s">
        <v>1265</v>
      </c>
      <c r="Q4" s="1038" t="s">
        <v>511</v>
      </c>
    </row>
    <row r="5" spans="1:17" s="535" customFormat="1" ht="13.5" customHeight="1" x14ac:dyDescent="0.3">
      <c r="A5" s="1030"/>
      <c r="B5" s="1006"/>
      <c r="C5" s="1041"/>
      <c r="D5" s="769" t="s">
        <v>512</v>
      </c>
      <c r="E5" s="557" t="s">
        <v>513</v>
      </c>
      <c r="F5" s="769" t="s">
        <v>512</v>
      </c>
      <c r="G5" s="557" t="s">
        <v>513</v>
      </c>
      <c r="H5" s="557" t="s">
        <v>512</v>
      </c>
      <c r="I5" s="557" t="s">
        <v>513</v>
      </c>
      <c r="J5" s="1033"/>
      <c r="K5" s="1033"/>
      <c r="L5" s="1035"/>
      <c r="M5" s="1044"/>
      <c r="N5" s="1044"/>
      <c r="O5" s="768"/>
      <c r="P5" s="1037"/>
      <c r="Q5" s="1039"/>
    </row>
    <row r="6" spans="1:17" s="535" customFormat="1" ht="15" customHeight="1" thickBot="1" x14ac:dyDescent="0.35">
      <c r="A6" s="1031"/>
      <c r="B6" s="1007"/>
      <c r="C6" s="1042"/>
      <c r="D6" s="542" t="s">
        <v>517</v>
      </c>
      <c r="E6" s="770" t="s">
        <v>518</v>
      </c>
      <c r="F6" s="770" t="s">
        <v>519</v>
      </c>
      <c r="G6" s="770" t="s">
        <v>520</v>
      </c>
      <c r="H6" s="770" t="s">
        <v>521</v>
      </c>
      <c r="I6" s="770" t="s">
        <v>522</v>
      </c>
      <c r="J6" s="542" t="s">
        <v>574</v>
      </c>
      <c r="K6" s="542" t="s">
        <v>575</v>
      </c>
      <c r="L6" s="542" t="s">
        <v>523</v>
      </c>
      <c r="M6" s="771" t="s">
        <v>576</v>
      </c>
      <c r="N6" s="771" t="s">
        <v>577</v>
      </c>
      <c r="O6" s="768"/>
      <c r="P6" s="772" t="s">
        <v>525</v>
      </c>
      <c r="Q6" s="771" t="s">
        <v>578</v>
      </c>
    </row>
    <row r="7" spans="1:17" s="551" customFormat="1" ht="15" customHeight="1" x14ac:dyDescent="0.3">
      <c r="A7" s="571">
        <v>1</v>
      </c>
      <c r="B7" s="773">
        <v>12</v>
      </c>
      <c r="C7" s="774" t="s">
        <v>529</v>
      </c>
      <c r="D7" s="382">
        <f>+D8+D12</f>
        <v>173409</v>
      </c>
      <c r="E7" s="382">
        <f>+E8+E12</f>
        <v>173316</v>
      </c>
      <c r="F7" s="382">
        <f t="shared" ref="F7:M7" si="0">+F8+F12</f>
        <v>7000</v>
      </c>
      <c r="G7" s="382">
        <f t="shared" si="0"/>
        <v>7000</v>
      </c>
      <c r="H7" s="382">
        <f t="shared" si="0"/>
        <v>180409</v>
      </c>
      <c r="I7" s="382">
        <f t="shared" si="0"/>
        <v>180316</v>
      </c>
      <c r="J7" s="383"/>
      <c r="K7" s="383">
        <f t="shared" si="0"/>
        <v>0</v>
      </c>
      <c r="L7" s="383">
        <f>+L8+L12</f>
        <v>1640</v>
      </c>
      <c r="M7" s="384">
        <f t="shared" si="0"/>
        <v>93</v>
      </c>
      <c r="N7" s="384">
        <f>+N8+N12</f>
        <v>0</v>
      </c>
      <c r="O7" s="730"/>
      <c r="P7" s="381">
        <f>+P8+P12</f>
        <v>0</v>
      </c>
      <c r="Q7" s="384">
        <f>+Q8+Q12</f>
        <v>180316</v>
      </c>
    </row>
    <row r="8" spans="1:17" s="551" customFormat="1" ht="13.5" customHeight="1" x14ac:dyDescent="0.3">
      <c r="A8" s="775">
        <f>A7+1</f>
        <v>2</v>
      </c>
      <c r="B8" s="776"/>
      <c r="C8" s="777" t="s">
        <v>579</v>
      </c>
      <c r="D8" s="386">
        <f>SUM(D9:D10)</f>
        <v>147453</v>
      </c>
      <c r="E8" s="386">
        <f t="shared" ref="E8:Q8" si="1">SUM(E9:E10)</f>
        <v>147377</v>
      </c>
      <c r="F8" s="386">
        <f t="shared" si="1"/>
        <v>7000</v>
      </c>
      <c r="G8" s="386">
        <f t="shared" si="1"/>
        <v>7000</v>
      </c>
      <c r="H8" s="386">
        <f t="shared" si="1"/>
        <v>154453</v>
      </c>
      <c r="I8" s="386">
        <f t="shared" si="1"/>
        <v>154377</v>
      </c>
      <c r="J8" s="388">
        <f t="shared" si="1"/>
        <v>0</v>
      </c>
      <c r="K8" s="388">
        <f t="shared" si="1"/>
        <v>0</v>
      </c>
      <c r="L8" s="388">
        <f t="shared" si="1"/>
        <v>717</v>
      </c>
      <c r="M8" s="389">
        <f t="shared" si="1"/>
        <v>76</v>
      </c>
      <c r="N8" s="389">
        <f t="shared" si="1"/>
        <v>0</v>
      </c>
      <c r="O8" s="730"/>
      <c r="P8" s="385">
        <f t="shared" si="1"/>
        <v>0</v>
      </c>
      <c r="Q8" s="389">
        <f t="shared" si="1"/>
        <v>154377</v>
      </c>
    </row>
    <row r="9" spans="1:17" s="535" customFormat="1" ht="12.75" customHeight="1" x14ac:dyDescent="0.3">
      <c r="A9" s="556">
        <f t="shared" ref="A9:A43" si="2">A8+1</f>
        <v>3</v>
      </c>
      <c r="B9" s="778"/>
      <c r="C9" s="779" t="s">
        <v>580</v>
      </c>
      <c r="D9" s="391">
        <v>147286</v>
      </c>
      <c r="E9" s="391">
        <v>147286</v>
      </c>
      <c r="F9" s="391">
        <v>7000</v>
      </c>
      <c r="G9" s="391">
        <v>7000</v>
      </c>
      <c r="H9" s="391">
        <f t="shared" ref="H9:I12" si="3">+D9+F9</f>
        <v>154286</v>
      </c>
      <c r="I9" s="391">
        <f t="shared" si="3"/>
        <v>154286</v>
      </c>
      <c r="J9" s="392">
        <v>0</v>
      </c>
      <c r="K9" s="392">
        <v>0</v>
      </c>
      <c r="L9" s="392">
        <f>458+259</f>
        <v>717</v>
      </c>
      <c r="M9" s="322">
        <f t="shared" ref="M9:M20" si="4">+H9-I9</f>
        <v>0</v>
      </c>
      <c r="N9" s="322"/>
      <c r="O9" s="730"/>
      <c r="P9" s="390"/>
      <c r="Q9" s="322">
        <f t="shared" ref="Q9:Q14" si="5">I9+P9</f>
        <v>154286</v>
      </c>
    </row>
    <row r="10" spans="1:17" s="535" customFormat="1" ht="12.75" customHeight="1" x14ac:dyDescent="0.3">
      <c r="A10" s="556">
        <f t="shared" si="2"/>
        <v>4</v>
      </c>
      <c r="B10" s="778"/>
      <c r="C10" s="779" t="s">
        <v>581</v>
      </c>
      <c r="D10" s="391">
        <f>D11</f>
        <v>167</v>
      </c>
      <c r="E10" s="391">
        <f t="shared" ref="E10:Q10" si="6">E11</f>
        <v>91</v>
      </c>
      <c r="F10" s="391">
        <f t="shared" si="6"/>
        <v>0</v>
      </c>
      <c r="G10" s="391">
        <f t="shared" si="6"/>
        <v>0</v>
      </c>
      <c r="H10" s="391">
        <f t="shared" si="6"/>
        <v>167</v>
      </c>
      <c r="I10" s="391">
        <f t="shared" si="6"/>
        <v>91</v>
      </c>
      <c r="J10" s="392">
        <f t="shared" si="6"/>
        <v>0</v>
      </c>
      <c r="K10" s="392">
        <f t="shared" si="6"/>
        <v>0</v>
      </c>
      <c r="L10" s="392">
        <f t="shared" si="6"/>
        <v>0</v>
      </c>
      <c r="M10" s="322">
        <f t="shared" si="6"/>
        <v>76</v>
      </c>
      <c r="N10" s="322">
        <f t="shared" si="6"/>
        <v>0</v>
      </c>
      <c r="O10" s="730"/>
      <c r="P10" s="390">
        <f t="shared" si="6"/>
        <v>0</v>
      </c>
      <c r="Q10" s="322">
        <f t="shared" si="6"/>
        <v>91</v>
      </c>
    </row>
    <row r="11" spans="1:17" s="535" customFormat="1" ht="12.75" customHeight="1" x14ac:dyDescent="0.3">
      <c r="A11" s="556">
        <f t="shared" si="2"/>
        <v>5</v>
      </c>
      <c r="B11" s="778"/>
      <c r="C11" s="780" t="s">
        <v>582</v>
      </c>
      <c r="D11" s="391">
        <v>167</v>
      </c>
      <c r="E11" s="391">
        <v>91</v>
      </c>
      <c r="F11" s="391">
        <v>0</v>
      </c>
      <c r="G11" s="391">
        <v>0</v>
      </c>
      <c r="H11" s="391">
        <f t="shared" si="3"/>
        <v>167</v>
      </c>
      <c r="I11" s="391">
        <f t="shared" si="3"/>
        <v>91</v>
      </c>
      <c r="J11" s="392">
        <v>0</v>
      </c>
      <c r="K11" s="392">
        <v>0</v>
      </c>
      <c r="L11" s="392">
        <v>0</v>
      </c>
      <c r="M11" s="322">
        <f t="shared" si="4"/>
        <v>76</v>
      </c>
      <c r="N11" s="322"/>
      <c r="O11" s="730"/>
      <c r="P11" s="390"/>
      <c r="Q11" s="322">
        <f t="shared" si="5"/>
        <v>91</v>
      </c>
    </row>
    <row r="12" spans="1:17" s="551" customFormat="1" ht="13.5" customHeight="1" x14ac:dyDescent="0.3">
      <c r="A12" s="775">
        <f t="shared" si="2"/>
        <v>6</v>
      </c>
      <c r="B12" s="776"/>
      <c r="C12" s="777" t="s">
        <v>583</v>
      </c>
      <c r="D12" s="386">
        <f>+D13+D16+D18+D19</f>
        <v>25956</v>
      </c>
      <c r="E12" s="386">
        <f>+E13+E16+E18+E19</f>
        <v>25939</v>
      </c>
      <c r="F12" s="386">
        <f>+F13+F16+F18+F19</f>
        <v>0</v>
      </c>
      <c r="G12" s="386">
        <f>+G13+G16+G18+G19</f>
        <v>0</v>
      </c>
      <c r="H12" s="386">
        <f t="shared" si="3"/>
        <v>25956</v>
      </c>
      <c r="I12" s="386">
        <f t="shared" si="3"/>
        <v>25939</v>
      </c>
      <c r="J12" s="388"/>
      <c r="K12" s="388">
        <f>+K13+K16+K18+K19</f>
        <v>0</v>
      </c>
      <c r="L12" s="388">
        <f>+L13+L16+L18+L19</f>
        <v>923</v>
      </c>
      <c r="M12" s="389">
        <f t="shared" si="4"/>
        <v>17</v>
      </c>
      <c r="N12" s="389">
        <f>+N13+N16+N18+N19</f>
        <v>0</v>
      </c>
      <c r="O12" s="730"/>
      <c r="P12" s="385">
        <f>+P13+P16+P18+P19</f>
        <v>0</v>
      </c>
      <c r="Q12" s="389">
        <f t="shared" si="5"/>
        <v>25939</v>
      </c>
    </row>
    <row r="13" spans="1:17" s="551" customFormat="1" ht="13.5" customHeight="1" x14ac:dyDescent="0.3">
      <c r="A13" s="781">
        <f t="shared" si="2"/>
        <v>7</v>
      </c>
      <c r="B13" s="782"/>
      <c r="C13" s="779" t="s">
        <v>584</v>
      </c>
      <c r="D13" s="783">
        <v>0</v>
      </c>
      <c r="E13" s="784">
        <v>0</v>
      </c>
      <c r="F13" s="784">
        <v>0</v>
      </c>
      <c r="G13" s="784">
        <v>0</v>
      </c>
      <c r="H13" s="391">
        <f t="shared" ref="H13:I15" si="7">+D13+F13</f>
        <v>0</v>
      </c>
      <c r="I13" s="391">
        <f t="shared" si="7"/>
        <v>0</v>
      </c>
      <c r="J13" s="392">
        <v>0</v>
      </c>
      <c r="K13" s="783">
        <v>0</v>
      </c>
      <c r="L13" s="783">
        <v>0</v>
      </c>
      <c r="M13" s="322">
        <f t="shared" si="4"/>
        <v>0</v>
      </c>
      <c r="N13" s="322"/>
      <c r="O13" s="785"/>
      <c r="P13" s="786"/>
      <c r="Q13" s="322">
        <f t="shared" si="5"/>
        <v>0</v>
      </c>
    </row>
    <row r="14" spans="1:17" s="551" customFormat="1" ht="13.5" customHeight="1" x14ac:dyDescent="0.3">
      <c r="A14" s="556">
        <f t="shared" si="2"/>
        <v>8</v>
      </c>
      <c r="B14" s="778"/>
      <c r="C14" s="779" t="s">
        <v>585</v>
      </c>
      <c r="D14" s="783">
        <v>0</v>
      </c>
      <c r="E14" s="784">
        <v>0</v>
      </c>
      <c r="F14" s="784">
        <v>0</v>
      </c>
      <c r="G14" s="784">
        <v>0</v>
      </c>
      <c r="H14" s="391">
        <f t="shared" si="7"/>
        <v>0</v>
      </c>
      <c r="I14" s="391">
        <f t="shared" si="7"/>
        <v>0</v>
      </c>
      <c r="J14" s="392">
        <v>0</v>
      </c>
      <c r="K14" s="783">
        <v>0</v>
      </c>
      <c r="L14" s="783">
        <v>0</v>
      </c>
      <c r="M14" s="322">
        <f t="shared" si="4"/>
        <v>0</v>
      </c>
      <c r="N14" s="322"/>
      <c r="O14" s="785"/>
      <c r="P14" s="786"/>
      <c r="Q14" s="322">
        <f t="shared" si="5"/>
        <v>0</v>
      </c>
    </row>
    <row r="15" spans="1:17" s="551" customFormat="1" ht="13.5" customHeight="1" x14ac:dyDescent="0.3">
      <c r="A15" s="556">
        <f t="shared" si="2"/>
        <v>9</v>
      </c>
      <c r="B15" s="778"/>
      <c r="C15" s="780" t="s">
        <v>586</v>
      </c>
      <c r="D15" s="783">
        <v>0</v>
      </c>
      <c r="E15" s="784">
        <v>0</v>
      </c>
      <c r="F15" s="784">
        <v>0</v>
      </c>
      <c r="G15" s="784">
        <v>0</v>
      </c>
      <c r="H15" s="391">
        <f t="shared" si="7"/>
        <v>0</v>
      </c>
      <c r="I15" s="391">
        <f t="shared" si="7"/>
        <v>0</v>
      </c>
      <c r="J15" s="783">
        <v>0</v>
      </c>
      <c r="K15" s="783">
        <v>0</v>
      </c>
      <c r="L15" s="783">
        <v>0</v>
      </c>
      <c r="M15" s="322">
        <f t="shared" si="4"/>
        <v>0</v>
      </c>
      <c r="N15" s="322"/>
      <c r="O15" s="730"/>
      <c r="P15" s="787"/>
      <c r="Q15" s="322">
        <f t="shared" ref="Q15:Q42" si="8">I15+P15</f>
        <v>0</v>
      </c>
    </row>
    <row r="16" spans="1:17" s="551" customFormat="1" ht="12.75" customHeight="1" x14ac:dyDescent="0.3">
      <c r="A16" s="781">
        <f t="shared" si="2"/>
        <v>10</v>
      </c>
      <c r="B16" s="782"/>
      <c r="C16" s="779" t="s">
        <v>587</v>
      </c>
      <c r="D16" s="783">
        <f>D17</f>
        <v>4197</v>
      </c>
      <c r="E16" s="784">
        <f t="shared" ref="E16:Q16" si="9">E17</f>
        <v>4180</v>
      </c>
      <c r="F16" s="784">
        <f t="shared" si="9"/>
        <v>0</v>
      </c>
      <c r="G16" s="784">
        <f t="shared" si="9"/>
        <v>0</v>
      </c>
      <c r="H16" s="391">
        <f t="shared" si="9"/>
        <v>4197</v>
      </c>
      <c r="I16" s="391">
        <f t="shared" si="9"/>
        <v>4180</v>
      </c>
      <c r="J16" s="392">
        <f t="shared" si="9"/>
        <v>0</v>
      </c>
      <c r="K16" s="783">
        <f t="shared" si="9"/>
        <v>0</v>
      </c>
      <c r="L16" s="783">
        <f t="shared" si="9"/>
        <v>0</v>
      </c>
      <c r="M16" s="322">
        <f t="shared" si="9"/>
        <v>17</v>
      </c>
      <c r="N16" s="322">
        <f t="shared" si="9"/>
        <v>0</v>
      </c>
      <c r="O16" s="785"/>
      <c r="P16" s="787">
        <f t="shared" si="9"/>
        <v>0</v>
      </c>
      <c r="Q16" s="322">
        <f t="shared" si="9"/>
        <v>4180</v>
      </c>
    </row>
    <row r="17" spans="1:17" s="535" customFormat="1" ht="12.75" customHeight="1" x14ac:dyDescent="0.3">
      <c r="A17" s="556">
        <f t="shared" si="2"/>
        <v>11</v>
      </c>
      <c r="B17" s="778"/>
      <c r="C17" s="780" t="s">
        <v>588</v>
      </c>
      <c r="D17" s="783">
        <v>4197</v>
      </c>
      <c r="E17" s="784">
        <v>4180</v>
      </c>
      <c r="F17" s="784">
        <v>0</v>
      </c>
      <c r="G17" s="784">
        <v>0</v>
      </c>
      <c r="H17" s="391">
        <f t="shared" ref="H17:I20" si="10">+D17+F17</f>
        <v>4197</v>
      </c>
      <c r="I17" s="391">
        <f t="shared" si="10"/>
        <v>4180</v>
      </c>
      <c r="J17" s="783">
        <v>0</v>
      </c>
      <c r="K17" s="783">
        <v>0</v>
      </c>
      <c r="L17" s="783">
        <v>0</v>
      </c>
      <c r="M17" s="322">
        <f>+H17-I17</f>
        <v>17</v>
      </c>
      <c r="N17" s="322"/>
      <c r="O17" s="730"/>
      <c r="P17" s="787"/>
      <c r="Q17" s="322">
        <f t="shared" si="8"/>
        <v>4180</v>
      </c>
    </row>
    <row r="18" spans="1:17" s="551" customFormat="1" ht="12.75" customHeight="1" x14ac:dyDescent="0.3">
      <c r="A18" s="781">
        <f t="shared" si="2"/>
        <v>12</v>
      </c>
      <c r="B18" s="782"/>
      <c r="C18" s="779" t="s">
        <v>589</v>
      </c>
      <c r="D18" s="783">
        <v>21759</v>
      </c>
      <c r="E18" s="784">
        <v>21759</v>
      </c>
      <c r="F18" s="784">
        <v>0</v>
      </c>
      <c r="G18" s="784">
        <v>0</v>
      </c>
      <c r="H18" s="391">
        <f t="shared" si="10"/>
        <v>21759</v>
      </c>
      <c r="I18" s="391">
        <f t="shared" si="10"/>
        <v>21759</v>
      </c>
      <c r="J18" s="783">
        <v>0</v>
      </c>
      <c r="K18" s="783">
        <v>0</v>
      </c>
      <c r="L18" s="783">
        <v>923</v>
      </c>
      <c r="M18" s="322">
        <f t="shared" si="4"/>
        <v>0</v>
      </c>
      <c r="N18" s="322"/>
      <c r="O18" s="785"/>
      <c r="P18" s="786"/>
      <c r="Q18" s="322">
        <f t="shared" si="8"/>
        <v>21759</v>
      </c>
    </row>
    <row r="19" spans="1:17" s="551" customFormat="1" ht="12.75" customHeight="1" x14ac:dyDescent="0.3">
      <c r="A19" s="781">
        <f t="shared" si="2"/>
        <v>13</v>
      </c>
      <c r="B19" s="788"/>
      <c r="C19" s="789" t="s">
        <v>590</v>
      </c>
      <c r="D19" s="783">
        <v>0</v>
      </c>
      <c r="E19" s="784">
        <v>0</v>
      </c>
      <c r="F19" s="784">
        <v>0</v>
      </c>
      <c r="G19" s="784">
        <v>0</v>
      </c>
      <c r="H19" s="391">
        <f t="shared" si="10"/>
        <v>0</v>
      </c>
      <c r="I19" s="391">
        <f t="shared" si="10"/>
        <v>0</v>
      </c>
      <c r="J19" s="783">
        <v>0</v>
      </c>
      <c r="K19" s="783">
        <v>0</v>
      </c>
      <c r="L19" s="783">
        <v>0</v>
      </c>
      <c r="M19" s="322">
        <f t="shared" si="4"/>
        <v>0</v>
      </c>
      <c r="N19" s="322"/>
      <c r="O19" s="785"/>
      <c r="P19" s="786"/>
      <c r="Q19" s="322">
        <f t="shared" si="8"/>
        <v>0</v>
      </c>
    </row>
    <row r="20" spans="1:17" s="535" customFormat="1" ht="12.75" customHeight="1" x14ac:dyDescent="0.3">
      <c r="A20" s="556">
        <f t="shared" si="2"/>
        <v>14</v>
      </c>
      <c r="B20" s="778"/>
      <c r="C20" s="780" t="s">
        <v>591</v>
      </c>
      <c r="D20" s="783">
        <v>0</v>
      </c>
      <c r="E20" s="784">
        <v>0</v>
      </c>
      <c r="F20" s="784">
        <v>0</v>
      </c>
      <c r="G20" s="784">
        <v>0</v>
      </c>
      <c r="H20" s="391">
        <f t="shared" si="10"/>
        <v>0</v>
      </c>
      <c r="I20" s="391">
        <f t="shared" si="10"/>
        <v>0</v>
      </c>
      <c r="J20" s="783">
        <v>0</v>
      </c>
      <c r="K20" s="783">
        <v>0</v>
      </c>
      <c r="L20" s="783">
        <v>0</v>
      </c>
      <c r="M20" s="322">
        <f t="shared" si="4"/>
        <v>0</v>
      </c>
      <c r="N20" s="322"/>
      <c r="O20" s="730"/>
      <c r="P20" s="787"/>
      <c r="Q20" s="322">
        <f t="shared" si="8"/>
        <v>0</v>
      </c>
    </row>
    <row r="21" spans="1:17" s="551" customFormat="1" ht="13.5" customHeight="1" x14ac:dyDescent="0.3">
      <c r="A21" s="571">
        <f t="shared" si="2"/>
        <v>15</v>
      </c>
      <c r="B21" s="773">
        <v>19</v>
      </c>
      <c r="C21" s="774" t="s">
        <v>557</v>
      </c>
      <c r="D21" s="393">
        <f>+D22+D23+D24+D25+D26+D27+D28+D31</f>
        <v>94057</v>
      </c>
      <c r="E21" s="394">
        <f t="shared" ref="E21:Q21" si="11">+E22+E23+E24+E25+E26+E27+E28+E31</f>
        <v>93552</v>
      </c>
      <c r="F21" s="394">
        <f t="shared" si="11"/>
        <v>0</v>
      </c>
      <c r="G21" s="394">
        <f t="shared" si="11"/>
        <v>0</v>
      </c>
      <c r="H21" s="394">
        <f t="shared" si="11"/>
        <v>94057</v>
      </c>
      <c r="I21" s="394">
        <f t="shared" si="11"/>
        <v>93552</v>
      </c>
      <c r="J21" s="396">
        <f t="shared" si="11"/>
        <v>0</v>
      </c>
      <c r="K21" s="396">
        <f>+K22+K23+K24+K25+K26+K27+K28+K31</f>
        <v>46627</v>
      </c>
      <c r="L21" s="396">
        <f>+L22+L23+L24+L25+L26+L27+L28+L31</f>
        <v>892</v>
      </c>
      <c r="M21" s="397">
        <f t="shared" si="11"/>
        <v>537</v>
      </c>
      <c r="N21" s="397">
        <f t="shared" si="11"/>
        <v>0</v>
      </c>
      <c r="O21" s="730"/>
      <c r="P21" s="393">
        <f t="shared" si="11"/>
        <v>0</v>
      </c>
      <c r="Q21" s="397">
        <f t="shared" si="11"/>
        <v>93552</v>
      </c>
    </row>
    <row r="22" spans="1:17" s="551" customFormat="1" ht="12.75" customHeight="1" x14ac:dyDescent="0.3">
      <c r="A22" s="552">
        <f t="shared" si="2"/>
        <v>16</v>
      </c>
      <c r="B22" s="790"/>
      <c r="C22" s="791" t="s">
        <v>561</v>
      </c>
      <c r="D22" s="388">
        <v>40</v>
      </c>
      <c r="E22" s="386">
        <v>72</v>
      </c>
      <c r="F22" s="386">
        <v>0</v>
      </c>
      <c r="G22" s="386">
        <v>0</v>
      </c>
      <c r="H22" s="386">
        <f t="shared" ref="H22:H26" si="12">+D22+F22</f>
        <v>40</v>
      </c>
      <c r="I22" s="386">
        <f t="shared" ref="I22:I26" si="13">+E22+G22</f>
        <v>72</v>
      </c>
      <c r="J22" s="388">
        <v>0</v>
      </c>
      <c r="K22" s="388">
        <v>0</v>
      </c>
      <c r="L22" s="388">
        <v>0</v>
      </c>
      <c r="M22" s="389">
        <v>0</v>
      </c>
      <c r="N22" s="389"/>
      <c r="O22" s="730"/>
      <c r="P22" s="385"/>
      <c r="Q22" s="389">
        <f t="shared" si="8"/>
        <v>72</v>
      </c>
    </row>
    <row r="23" spans="1:17" s="551" customFormat="1" ht="12.75" customHeight="1" x14ac:dyDescent="0.3">
      <c r="A23" s="552">
        <f t="shared" si="2"/>
        <v>17</v>
      </c>
      <c r="B23" s="790"/>
      <c r="C23" s="791" t="s">
        <v>592</v>
      </c>
      <c r="D23" s="386">
        <v>6659</v>
      </c>
      <c r="E23" s="386">
        <v>6567</v>
      </c>
      <c r="F23" s="386">
        <v>0</v>
      </c>
      <c r="G23" s="386">
        <v>0</v>
      </c>
      <c r="H23" s="386">
        <f t="shared" si="12"/>
        <v>6659</v>
      </c>
      <c r="I23" s="386">
        <f t="shared" si="13"/>
        <v>6567</v>
      </c>
      <c r="J23" s="388">
        <v>0</v>
      </c>
      <c r="K23" s="388">
        <v>0</v>
      </c>
      <c r="L23" s="388">
        <v>33</v>
      </c>
      <c r="M23" s="389">
        <f t="shared" ref="M23:M27" si="14">+H23-I23</f>
        <v>92</v>
      </c>
      <c r="N23" s="389"/>
      <c r="O23" s="730"/>
      <c r="P23" s="385"/>
      <c r="Q23" s="389">
        <f t="shared" si="8"/>
        <v>6567</v>
      </c>
    </row>
    <row r="24" spans="1:17" s="551" customFormat="1" ht="12.75" customHeight="1" x14ac:dyDescent="0.3">
      <c r="A24" s="552">
        <f t="shared" si="2"/>
        <v>18</v>
      </c>
      <c r="B24" s="790"/>
      <c r="C24" s="791" t="s">
        <v>593</v>
      </c>
      <c r="D24" s="386">
        <v>2237</v>
      </c>
      <c r="E24" s="386">
        <v>2237</v>
      </c>
      <c r="F24" s="386">
        <v>0</v>
      </c>
      <c r="G24" s="386">
        <v>0</v>
      </c>
      <c r="H24" s="386">
        <f t="shared" si="12"/>
        <v>2237</v>
      </c>
      <c r="I24" s="386">
        <f t="shared" si="13"/>
        <v>2237</v>
      </c>
      <c r="J24" s="388">
        <v>0</v>
      </c>
      <c r="K24" s="388">
        <v>0</v>
      </c>
      <c r="L24" s="388">
        <v>0</v>
      </c>
      <c r="M24" s="389">
        <f t="shared" si="14"/>
        <v>0</v>
      </c>
      <c r="N24" s="389"/>
      <c r="O24" s="730"/>
      <c r="P24" s="385"/>
      <c r="Q24" s="389">
        <f t="shared" si="8"/>
        <v>2237</v>
      </c>
    </row>
    <row r="25" spans="1:17" s="551" customFormat="1" ht="12.75" customHeight="1" x14ac:dyDescent="0.3">
      <c r="A25" s="552">
        <f t="shared" si="2"/>
        <v>19</v>
      </c>
      <c r="B25" s="790"/>
      <c r="C25" s="791" t="s">
        <v>558</v>
      </c>
      <c r="D25" s="386">
        <v>1821</v>
      </c>
      <c r="E25" s="386">
        <v>1821</v>
      </c>
      <c r="F25" s="386">
        <v>0</v>
      </c>
      <c r="G25" s="386">
        <v>0</v>
      </c>
      <c r="H25" s="386">
        <f t="shared" si="12"/>
        <v>1821</v>
      </c>
      <c r="I25" s="386">
        <f t="shared" si="13"/>
        <v>1821</v>
      </c>
      <c r="J25" s="388">
        <v>0</v>
      </c>
      <c r="K25" s="388">
        <v>0</v>
      </c>
      <c r="L25" s="388">
        <v>46</v>
      </c>
      <c r="M25" s="389">
        <f t="shared" si="14"/>
        <v>0</v>
      </c>
      <c r="N25" s="389"/>
      <c r="O25" s="730"/>
      <c r="P25" s="385"/>
      <c r="Q25" s="389">
        <f t="shared" si="8"/>
        <v>1821</v>
      </c>
    </row>
    <row r="26" spans="1:17" s="551" customFormat="1" ht="12.75" customHeight="1" x14ac:dyDescent="0.3">
      <c r="A26" s="552">
        <f t="shared" si="2"/>
        <v>20</v>
      </c>
      <c r="B26" s="790"/>
      <c r="C26" s="791" t="s">
        <v>594</v>
      </c>
      <c r="D26" s="386">
        <v>3112</v>
      </c>
      <c r="E26" s="386">
        <v>3017</v>
      </c>
      <c r="F26" s="386">
        <v>0</v>
      </c>
      <c r="G26" s="386">
        <v>0</v>
      </c>
      <c r="H26" s="386">
        <f t="shared" si="12"/>
        <v>3112</v>
      </c>
      <c r="I26" s="386">
        <f t="shared" si="13"/>
        <v>3017</v>
      </c>
      <c r="J26" s="388">
        <v>0</v>
      </c>
      <c r="K26" s="388">
        <v>0</v>
      </c>
      <c r="L26" s="388">
        <v>100</v>
      </c>
      <c r="M26" s="389">
        <f t="shared" si="14"/>
        <v>95</v>
      </c>
      <c r="N26" s="389"/>
      <c r="O26" s="730"/>
      <c r="P26" s="385"/>
      <c r="Q26" s="389">
        <f t="shared" si="8"/>
        <v>3017</v>
      </c>
    </row>
    <row r="27" spans="1:17" s="551" customFormat="1" ht="12.75" customHeight="1" x14ac:dyDescent="0.3">
      <c r="A27" s="552">
        <f t="shared" si="2"/>
        <v>21</v>
      </c>
      <c r="B27" s="790"/>
      <c r="C27" s="791" t="s">
        <v>595</v>
      </c>
      <c r="D27" s="386">
        <v>962</v>
      </c>
      <c r="E27" s="386">
        <v>962</v>
      </c>
      <c r="F27" s="386">
        <v>0</v>
      </c>
      <c r="G27" s="386">
        <v>0</v>
      </c>
      <c r="H27" s="386">
        <f t="shared" ref="H27" si="15">+D27+F27</f>
        <v>962</v>
      </c>
      <c r="I27" s="386">
        <f t="shared" ref="I27" si="16">+E27+G27</f>
        <v>962</v>
      </c>
      <c r="J27" s="388">
        <v>0</v>
      </c>
      <c r="K27" s="388">
        <v>0</v>
      </c>
      <c r="L27" s="388">
        <v>0</v>
      </c>
      <c r="M27" s="389">
        <f t="shared" si="14"/>
        <v>0</v>
      </c>
      <c r="N27" s="389"/>
      <c r="O27" s="730"/>
      <c r="P27" s="385"/>
      <c r="Q27" s="389">
        <f t="shared" si="8"/>
        <v>962</v>
      </c>
    </row>
    <row r="28" spans="1:17" s="535" customFormat="1" ht="12.75" customHeight="1" x14ac:dyDescent="0.3">
      <c r="A28" s="552">
        <f t="shared" si="2"/>
        <v>22</v>
      </c>
      <c r="B28" s="803"/>
      <c r="C28" s="792" t="s">
        <v>1251</v>
      </c>
      <c r="D28" s="386">
        <f>D29+D30</f>
        <v>13150</v>
      </c>
      <c r="E28" s="386">
        <f t="shared" ref="E28:I28" si="17">E29+E30</f>
        <v>13150</v>
      </c>
      <c r="F28" s="386">
        <f t="shared" si="17"/>
        <v>0</v>
      </c>
      <c r="G28" s="386">
        <f t="shared" si="17"/>
        <v>0</v>
      </c>
      <c r="H28" s="386">
        <f t="shared" si="17"/>
        <v>13150</v>
      </c>
      <c r="I28" s="386">
        <f t="shared" si="17"/>
        <v>13150</v>
      </c>
      <c r="J28" s="388">
        <f t="shared" ref="J28" si="18">J29+J30</f>
        <v>0</v>
      </c>
      <c r="K28" s="388">
        <f t="shared" ref="K28" si="19">K29+K30</f>
        <v>1197</v>
      </c>
      <c r="L28" s="388">
        <f t="shared" ref="L28" si="20">L29+L30</f>
        <v>195</v>
      </c>
      <c r="M28" s="389">
        <f t="shared" ref="M28" si="21">M29+M30</f>
        <v>0</v>
      </c>
      <c r="N28" s="389">
        <f>+N30+N29</f>
        <v>0</v>
      </c>
      <c r="O28" s="730"/>
      <c r="P28" s="385">
        <f>+P30+P29</f>
        <v>0</v>
      </c>
      <c r="Q28" s="389">
        <f>I28+P28</f>
        <v>13150</v>
      </c>
    </row>
    <row r="29" spans="1:17" s="535" customFormat="1" ht="12.75" customHeight="1" x14ac:dyDescent="0.3">
      <c r="A29" s="556">
        <f t="shared" si="2"/>
        <v>23</v>
      </c>
      <c r="B29" s="804"/>
      <c r="C29" s="780" t="s">
        <v>596</v>
      </c>
      <c r="D29" s="783">
        <v>11566</v>
      </c>
      <c r="E29" s="784">
        <v>11566</v>
      </c>
      <c r="F29" s="784">
        <v>0</v>
      </c>
      <c r="G29" s="784">
        <v>0</v>
      </c>
      <c r="H29" s="391">
        <f>+D29+F29</f>
        <v>11566</v>
      </c>
      <c r="I29" s="391">
        <f>+E29+G29</f>
        <v>11566</v>
      </c>
      <c r="J29" s="783">
        <v>0</v>
      </c>
      <c r="K29" s="783">
        <v>1197</v>
      </c>
      <c r="L29" s="783">
        <v>195</v>
      </c>
      <c r="M29" s="322">
        <f>+H29-I29</f>
        <v>0</v>
      </c>
      <c r="N29" s="322"/>
      <c r="O29" s="730"/>
      <c r="P29" s="787"/>
      <c r="Q29" s="322">
        <f>I29+P29</f>
        <v>11566</v>
      </c>
    </row>
    <row r="30" spans="1:17" s="535" customFormat="1" ht="12.75" customHeight="1" x14ac:dyDescent="0.3">
      <c r="A30" s="556">
        <f t="shared" si="2"/>
        <v>24</v>
      </c>
      <c r="B30" s="778"/>
      <c r="C30" s="793" t="s">
        <v>597</v>
      </c>
      <c r="D30" s="783">
        <v>1584</v>
      </c>
      <c r="E30" s="784">
        <v>1584</v>
      </c>
      <c r="F30" s="784">
        <v>0</v>
      </c>
      <c r="G30" s="784">
        <v>0</v>
      </c>
      <c r="H30" s="391">
        <f>+D30+F30</f>
        <v>1584</v>
      </c>
      <c r="I30" s="391">
        <f>+E30+G30</f>
        <v>1584</v>
      </c>
      <c r="J30" s="783">
        <v>0</v>
      </c>
      <c r="K30" s="783">
        <v>0</v>
      </c>
      <c r="L30" s="783">
        <v>0</v>
      </c>
      <c r="M30" s="322">
        <f>+H30-I30</f>
        <v>0</v>
      </c>
      <c r="N30" s="322"/>
      <c r="O30" s="730"/>
      <c r="P30" s="787"/>
      <c r="Q30" s="322">
        <f>I30+P30</f>
        <v>1584</v>
      </c>
    </row>
    <row r="31" spans="1:17" s="535" customFormat="1" ht="12.75" customHeight="1" x14ac:dyDescent="0.3">
      <c r="A31" s="552">
        <f t="shared" si="2"/>
        <v>25</v>
      </c>
      <c r="B31" s="803"/>
      <c r="C31" s="792" t="s">
        <v>1252</v>
      </c>
      <c r="D31" s="386">
        <f>SUM(D32:D36)</f>
        <v>66076</v>
      </c>
      <c r="E31" s="386">
        <f t="shared" ref="E31:Q31" si="22">SUM(E32:E36)</f>
        <v>65726</v>
      </c>
      <c r="F31" s="386">
        <f t="shared" si="22"/>
        <v>0</v>
      </c>
      <c r="G31" s="386">
        <f t="shared" si="22"/>
        <v>0</v>
      </c>
      <c r="H31" s="386">
        <f t="shared" si="22"/>
        <v>66076</v>
      </c>
      <c r="I31" s="386">
        <f t="shared" si="22"/>
        <v>65726</v>
      </c>
      <c r="J31" s="388">
        <f t="shared" si="22"/>
        <v>0</v>
      </c>
      <c r="K31" s="388">
        <f>SUM(K32:K36)</f>
        <v>45430</v>
      </c>
      <c r="L31" s="388">
        <f t="shared" si="22"/>
        <v>518</v>
      </c>
      <c r="M31" s="389">
        <f>SUM(M32:M36)</f>
        <v>350</v>
      </c>
      <c r="N31" s="389">
        <f t="shared" si="22"/>
        <v>0</v>
      </c>
      <c r="O31" s="730"/>
      <c r="P31" s="385">
        <f t="shared" si="22"/>
        <v>0</v>
      </c>
      <c r="Q31" s="389">
        <f t="shared" si="22"/>
        <v>65726</v>
      </c>
    </row>
    <row r="32" spans="1:17" s="535" customFormat="1" ht="27.6" x14ac:dyDescent="0.3">
      <c r="A32" s="781">
        <f t="shared" si="2"/>
        <v>26</v>
      </c>
      <c r="B32" s="805"/>
      <c r="C32" s="794" t="s">
        <v>598</v>
      </c>
      <c r="D32" s="703">
        <v>2200</v>
      </c>
      <c r="E32" s="700">
        <v>2200</v>
      </c>
      <c r="F32" s="700">
        <v>0</v>
      </c>
      <c r="G32" s="700">
        <v>0</v>
      </c>
      <c r="H32" s="391">
        <f>+D32+F32</f>
        <v>2200</v>
      </c>
      <c r="I32" s="391">
        <f>+E32+G32</f>
        <v>2200</v>
      </c>
      <c r="J32" s="703">
        <v>0</v>
      </c>
      <c r="K32" s="703">
        <v>0</v>
      </c>
      <c r="L32" s="703">
        <v>29</v>
      </c>
      <c r="M32" s="322">
        <f>+H32-I32</f>
        <v>0</v>
      </c>
      <c r="N32" s="322"/>
      <c r="O32" s="730"/>
      <c r="P32" s="528"/>
      <c r="Q32" s="322">
        <f t="shared" si="8"/>
        <v>2200</v>
      </c>
    </row>
    <row r="33" spans="1:17" s="535" customFormat="1" ht="27.6" x14ac:dyDescent="0.3">
      <c r="A33" s="781">
        <f t="shared" si="2"/>
        <v>27</v>
      </c>
      <c r="B33" s="805"/>
      <c r="C33" s="794" t="s">
        <v>599</v>
      </c>
      <c r="D33" s="703">
        <v>12365</v>
      </c>
      <c r="E33" s="700">
        <v>12143</v>
      </c>
      <c r="F33" s="700">
        <v>0</v>
      </c>
      <c r="G33" s="700">
        <v>0</v>
      </c>
      <c r="H33" s="391">
        <f t="shared" ref="H33:H36" si="23">+D33+F33</f>
        <v>12365</v>
      </c>
      <c r="I33" s="391">
        <f t="shared" ref="I33:I36" si="24">+E33+G33</f>
        <v>12143</v>
      </c>
      <c r="J33" s="703">
        <v>0</v>
      </c>
      <c r="K33" s="703">
        <v>4241</v>
      </c>
      <c r="L33" s="703">
        <v>35</v>
      </c>
      <c r="M33" s="322">
        <f t="shared" ref="M33:M36" si="25">+H33-I33</f>
        <v>222</v>
      </c>
      <c r="N33" s="322"/>
      <c r="O33" s="730"/>
      <c r="P33" s="528"/>
      <c r="Q33" s="322">
        <f t="shared" si="8"/>
        <v>12143</v>
      </c>
    </row>
    <row r="34" spans="1:17" s="535" customFormat="1" ht="25.5" customHeight="1" x14ac:dyDescent="0.3">
      <c r="A34" s="781">
        <f t="shared" si="2"/>
        <v>28</v>
      </c>
      <c r="B34" s="805"/>
      <c r="C34" s="794" t="s">
        <v>600</v>
      </c>
      <c r="D34" s="703">
        <v>2474</v>
      </c>
      <c r="E34" s="700">
        <v>2363</v>
      </c>
      <c r="F34" s="700">
        <v>0</v>
      </c>
      <c r="G34" s="700">
        <v>0</v>
      </c>
      <c r="H34" s="391">
        <f t="shared" ref="H34" si="26">+D34+F34</f>
        <v>2474</v>
      </c>
      <c r="I34" s="391">
        <f t="shared" ref="I34" si="27">+E34+G34</f>
        <v>2363</v>
      </c>
      <c r="J34" s="703">
        <v>0</v>
      </c>
      <c r="K34" s="703">
        <v>1101</v>
      </c>
      <c r="L34" s="703">
        <v>0</v>
      </c>
      <c r="M34" s="322">
        <f t="shared" si="25"/>
        <v>111</v>
      </c>
      <c r="N34" s="322"/>
      <c r="O34" s="730"/>
      <c r="P34" s="528"/>
      <c r="Q34" s="322">
        <f t="shared" si="8"/>
        <v>2363</v>
      </c>
    </row>
    <row r="35" spans="1:17" s="535" customFormat="1" ht="25.5" customHeight="1" x14ac:dyDescent="0.3">
      <c r="A35" s="781">
        <f t="shared" si="2"/>
        <v>29</v>
      </c>
      <c r="B35" s="805"/>
      <c r="C35" s="794" t="s">
        <v>601</v>
      </c>
      <c r="D35" s="703">
        <v>47715</v>
      </c>
      <c r="E35" s="700">
        <v>47715</v>
      </c>
      <c r="F35" s="700">
        <v>0</v>
      </c>
      <c r="G35" s="700">
        <v>0</v>
      </c>
      <c r="H35" s="391">
        <f t="shared" si="23"/>
        <v>47715</v>
      </c>
      <c r="I35" s="391">
        <f>+E35+G35</f>
        <v>47715</v>
      </c>
      <c r="J35" s="703">
        <v>0</v>
      </c>
      <c r="K35" s="703">
        <v>39595</v>
      </c>
      <c r="L35" s="703">
        <v>438</v>
      </c>
      <c r="M35" s="322">
        <f>+H35-I35</f>
        <v>0</v>
      </c>
      <c r="N35" s="322"/>
      <c r="O35" s="730"/>
      <c r="P35" s="528"/>
      <c r="Q35" s="322">
        <f t="shared" si="8"/>
        <v>47715</v>
      </c>
    </row>
    <row r="36" spans="1:17" s="535" customFormat="1" ht="25.5" customHeight="1" x14ac:dyDescent="0.3">
      <c r="A36" s="781">
        <f t="shared" si="2"/>
        <v>30</v>
      </c>
      <c r="B36" s="805"/>
      <c r="C36" s="794" t="s">
        <v>602</v>
      </c>
      <c r="D36" s="703">
        <v>1322</v>
      </c>
      <c r="E36" s="700">
        <v>1305</v>
      </c>
      <c r="F36" s="700">
        <v>0</v>
      </c>
      <c r="G36" s="700">
        <v>0</v>
      </c>
      <c r="H36" s="391">
        <f t="shared" si="23"/>
        <v>1322</v>
      </c>
      <c r="I36" s="391">
        <f t="shared" si="24"/>
        <v>1305</v>
      </c>
      <c r="J36" s="703">
        <v>0</v>
      </c>
      <c r="K36" s="703">
        <v>493</v>
      </c>
      <c r="L36" s="703">
        <v>16</v>
      </c>
      <c r="M36" s="322">
        <f t="shared" si="25"/>
        <v>17</v>
      </c>
      <c r="N36" s="322"/>
      <c r="O36" s="730"/>
      <c r="P36" s="528"/>
      <c r="Q36" s="322">
        <f t="shared" si="8"/>
        <v>1305</v>
      </c>
    </row>
    <row r="37" spans="1:17" s="551" customFormat="1" ht="12.75" customHeight="1" x14ac:dyDescent="0.3">
      <c r="A37" s="571">
        <f t="shared" si="2"/>
        <v>31</v>
      </c>
      <c r="B37" s="773">
        <v>26</v>
      </c>
      <c r="C37" s="774" t="s">
        <v>562</v>
      </c>
      <c r="D37" s="393">
        <f>+D38</f>
        <v>0</v>
      </c>
      <c r="E37" s="394">
        <f t="shared" ref="E37:P38" si="28">+E38</f>
        <v>0</v>
      </c>
      <c r="F37" s="394">
        <f t="shared" si="28"/>
        <v>0</v>
      </c>
      <c r="G37" s="394">
        <f t="shared" si="28"/>
        <v>0</v>
      </c>
      <c r="H37" s="394">
        <f>+D37+F37</f>
        <v>0</v>
      </c>
      <c r="I37" s="394">
        <f>+E37+G37</f>
        <v>0</v>
      </c>
      <c r="J37" s="396">
        <v>0</v>
      </c>
      <c r="K37" s="396">
        <f>+K38</f>
        <v>0</v>
      </c>
      <c r="L37" s="396">
        <f>+L38</f>
        <v>0</v>
      </c>
      <c r="M37" s="397">
        <f>+H37-I37</f>
        <v>0</v>
      </c>
      <c r="N37" s="397">
        <f>+N38</f>
        <v>0</v>
      </c>
      <c r="O37" s="730"/>
      <c r="P37" s="393">
        <f>+P38</f>
        <v>0</v>
      </c>
      <c r="Q37" s="397">
        <f>I37+P37</f>
        <v>0</v>
      </c>
    </row>
    <row r="38" spans="1:17" s="535" customFormat="1" ht="12.75" customHeight="1" x14ac:dyDescent="0.3">
      <c r="A38" s="781">
        <f t="shared" si="2"/>
        <v>32</v>
      </c>
      <c r="B38" s="782"/>
      <c r="C38" s="791" t="s">
        <v>603</v>
      </c>
      <c r="D38" s="386">
        <f>+D39</f>
        <v>0</v>
      </c>
      <c r="E38" s="386">
        <f t="shared" si="28"/>
        <v>0</v>
      </c>
      <c r="F38" s="386">
        <f t="shared" si="28"/>
        <v>0</v>
      </c>
      <c r="G38" s="386">
        <f t="shared" si="28"/>
        <v>0</v>
      </c>
      <c r="H38" s="386">
        <f t="shared" si="28"/>
        <v>0</v>
      </c>
      <c r="I38" s="386">
        <f t="shared" si="28"/>
        <v>0</v>
      </c>
      <c r="J38" s="388">
        <v>0</v>
      </c>
      <c r="K38" s="388">
        <f t="shared" si="28"/>
        <v>0</v>
      </c>
      <c r="L38" s="388">
        <f t="shared" si="28"/>
        <v>0</v>
      </c>
      <c r="M38" s="389">
        <f t="shared" si="28"/>
        <v>0</v>
      </c>
      <c r="N38" s="389">
        <f t="shared" si="28"/>
        <v>0</v>
      </c>
      <c r="O38" s="730"/>
      <c r="P38" s="385">
        <f t="shared" si="28"/>
        <v>0</v>
      </c>
      <c r="Q38" s="389">
        <f t="shared" si="8"/>
        <v>0</v>
      </c>
    </row>
    <row r="39" spans="1:17" s="535" customFormat="1" ht="12.75" customHeight="1" x14ac:dyDescent="0.3">
      <c r="A39" s="556">
        <f t="shared" si="2"/>
        <v>33</v>
      </c>
      <c r="B39" s="778"/>
      <c r="C39" s="780" t="s">
        <v>604</v>
      </c>
      <c r="D39" s="795">
        <v>0</v>
      </c>
      <c r="E39" s="796">
        <v>0</v>
      </c>
      <c r="F39" s="796">
        <v>0</v>
      </c>
      <c r="G39" s="796">
        <v>0</v>
      </c>
      <c r="H39" s="391">
        <f>+D39+F39</f>
        <v>0</v>
      </c>
      <c r="I39" s="391">
        <f>+E39+G39</f>
        <v>0</v>
      </c>
      <c r="J39" s="795">
        <v>0</v>
      </c>
      <c r="K39" s="795">
        <v>0</v>
      </c>
      <c r="L39" s="795">
        <v>0</v>
      </c>
      <c r="M39" s="322">
        <f>+H39-I39</f>
        <v>0</v>
      </c>
      <c r="N39" s="322"/>
      <c r="O39" s="730"/>
      <c r="P39" s="797"/>
      <c r="Q39" s="322">
        <f t="shared" si="8"/>
        <v>0</v>
      </c>
    </row>
    <row r="40" spans="1:17" s="551" customFormat="1" ht="13.5" customHeight="1" x14ac:dyDescent="0.3">
      <c r="A40" s="571">
        <f t="shared" si="2"/>
        <v>34</v>
      </c>
      <c r="B40" s="773">
        <v>29</v>
      </c>
      <c r="C40" s="774" t="s">
        <v>605</v>
      </c>
      <c r="D40" s="393">
        <f>+D41</f>
        <v>5794</v>
      </c>
      <c r="E40" s="394">
        <f t="shared" ref="E40:P41" si="29">+E41</f>
        <v>15437</v>
      </c>
      <c r="F40" s="394">
        <f t="shared" si="29"/>
        <v>0</v>
      </c>
      <c r="G40" s="394">
        <f t="shared" si="29"/>
        <v>0</v>
      </c>
      <c r="H40" s="394">
        <f>+D40+F40</f>
        <v>5794</v>
      </c>
      <c r="I40" s="394">
        <f>+E40+G40</f>
        <v>15437</v>
      </c>
      <c r="J40" s="394">
        <f>J41</f>
        <v>100</v>
      </c>
      <c r="K40" s="396">
        <f>+K41</f>
        <v>0</v>
      </c>
      <c r="L40" s="396">
        <f>+L41</f>
        <v>0</v>
      </c>
      <c r="M40" s="397">
        <v>0</v>
      </c>
      <c r="N40" s="397">
        <f>+N41</f>
        <v>0</v>
      </c>
      <c r="O40" s="730"/>
      <c r="P40" s="393">
        <f>+P41</f>
        <v>0</v>
      </c>
      <c r="Q40" s="397">
        <f>I40+P40</f>
        <v>15437</v>
      </c>
    </row>
    <row r="41" spans="1:17" s="535" customFormat="1" ht="12.75" customHeight="1" x14ac:dyDescent="0.3">
      <c r="A41" s="552">
        <f t="shared" si="2"/>
        <v>35</v>
      </c>
      <c r="B41" s="803"/>
      <c r="C41" s="792" t="s">
        <v>606</v>
      </c>
      <c r="D41" s="386">
        <f>+D42</f>
        <v>5794</v>
      </c>
      <c r="E41" s="386">
        <f t="shared" si="29"/>
        <v>15437</v>
      </c>
      <c r="F41" s="386">
        <f t="shared" si="29"/>
        <v>0</v>
      </c>
      <c r="G41" s="386">
        <f t="shared" si="29"/>
        <v>0</v>
      </c>
      <c r="H41" s="386">
        <f t="shared" si="29"/>
        <v>5794</v>
      </c>
      <c r="I41" s="386">
        <f t="shared" si="29"/>
        <v>15437</v>
      </c>
      <c r="J41" s="386">
        <f t="shared" si="29"/>
        <v>100</v>
      </c>
      <c r="K41" s="388">
        <f t="shared" si="29"/>
        <v>0</v>
      </c>
      <c r="L41" s="388">
        <f t="shared" si="29"/>
        <v>0</v>
      </c>
      <c r="M41" s="389">
        <f t="shared" si="29"/>
        <v>0</v>
      </c>
      <c r="N41" s="389">
        <f t="shared" si="29"/>
        <v>0</v>
      </c>
      <c r="O41" s="730"/>
      <c r="P41" s="385">
        <f t="shared" si="29"/>
        <v>0</v>
      </c>
      <c r="Q41" s="389">
        <f t="shared" si="8"/>
        <v>15437</v>
      </c>
    </row>
    <row r="42" spans="1:17" s="535" customFormat="1" ht="12.75" customHeight="1" thickBot="1" x14ac:dyDescent="0.35">
      <c r="A42" s="556">
        <f t="shared" si="2"/>
        <v>36</v>
      </c>
      <c r="B42" s="778"/>
      <c r="C42" s="780" t="s">
        <v>567</v>
      </c>
      <c r="D42" s="783">
        <v>5794</v>
      </c>
      <c r="E42" s="784">
        <v>15437</v>
      </c>
      <c r="F42" s="784">
        <v>0</v>
      </c>
      <c r="G42" s="784">
        <v>0</v>
      </c>
      <c r="H42" s="391">
        <f>+D42+F42</f>
        <v>5794</v>
      </c>
      <c r="I42" s="391">
        <f>+E42+G42</f>
        <v>15437</v>
      </c>
      <c r="J42" s="783">
        <v>100</v>
      </c>
      <c r="K42" s="783">
        <v>0</v>
      </c>
      <c r="L42" s="783">
        <v>0</v>
      </c>
      <c r="M42" s="322">
        <v>0</v>
      </c>
      <c r="N42" s="322"/>
      <c r="O42" s="730"/>
      <c r="P42" s="787"/>
      <c r="Q42" s="322">
        <f t="shared" si="8"/>
        <v>15437</v>
      </c>
    </row>
    <row r="43" spans="1:17" s="535" customFormat="1" ht="13.5" customHeight="1" thickBot="1" x14ac:dyDescent="0.35">
      <c r="A43" s="798">
        <f t="shared" si="2"/>
        <v>37</v>
      </c>
      <c r="B43" s="799"/>
      <c r="C43" s="800" t="s">
        <v>570</v>
      </c>
      <c r="D43" s="409">
        <f t="shared" ref="D43:I43" si="30">+D7+D21+D37+D40</f>
        <v>273260</v>
      </c>
      <c r="E43" s="410">
        <f t="shared" si="30"/>
        <v>282305</v>
      </c>
      <c r="F43" s="410">
        <f t="shared" si="30"/>
        <v>7000</v>
      </c>
      <c r="G43" s="410">
        <f t="shared" si="30"/>
        <v>7000</v>
      </c>
      <c r="H43" s="410">
        <f t="shared" si="30"/>
        <v>280260</v>
      </c>
      <c r="I43" s="410">
        <f t="shared" si="30"/>
        <v>289305</v>
      </c>
      <c r="J43" s="411"/>
      <c r="K43" s="411">
        <f>+K7+K21+K37+K40</f>
        <v>46627</v>
      </c>
      <c r="L43" s="411">
        <f>+L7+L21+L37+L40</f>
        <v>2532</v>
      </c>
      <c r="M43" s="412">
        <f>+M7+M21+M37+M40</f>
        <v>630</v>
      </c>
      <c r="N43" s="412">
        <f>+N7+N21+N37+N40</f>
        <v>0</v>
      </c>
      <c r="O43" s="801"/>
      <c r="P43" s="409">
        <f>+P7+P21+P37+P40</f>
        <v>0</v>
      </c>
      <c r="Q43" s="412">
        <f>+Q7+Q21+Q37+Q40</f>
        <v>289305</v>
      </c>
    </row>
    <row r="44" spans="1:17" ht="13.5" customHeight="1" x14ac:dyDescent="0.3">
      <c r="A44" s="613"/>
      <c r="B44" s="613"/>
      <c r="C44" s="802"/>
    </row>
    <row r="45" spans="1:17" x14ac:dyDescent="0.3">
      <c r="A45" s="936" t="s">
        <v>279</v>
      </c>
    </row>
    <row r="46" spans="1:17" x14ac:dyDescent="0.3">
      <c r="A46" s="936" t="s">
        <v>1267</v>
      </c>
    </row>
  </sheetData>
  <mergeCells count="13">
    <mergeCell ref="L4:L5"/>
    <mergeCell ref="P4:P5"/>
    <mergeCell ref="Q4:Q5"/>
    <mergeCell ref="C4:C6"/>
    <mergeCell ref="D4:E4"/>
    <mergeCell ref="M4:M5"/>
    <mergeCell ref="N4:N5"/>
    <mergeCell ref="J4:J5"/>
    <mergeCell ref="F4:G4"/>
    <mergeCell ref="H4:I4"/>
    <mergeCell ref="B4:B6"/>
    <mergeCell ref="A4:A6"/>
    <mergeCell ref="K4:K5"/>
  </mergeCells>
  <pageMargins left="0.7" right="0.7" top="0.78740157499999996" bottom="0.78740157499999996" header="0.3" footer="0.3"/>
  <pageSetup paperSize="9" scale="65" orientation="landscape" r:id="rId1"/>
  <ignoredErrors>
    <ignoredError sqref="Q10:Q31 M10:M31 H10:J30 H31:I31 H38:I42 M37" formula="1"/>
    <ignoredError sqref="J31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6824c4-15e0-4bb4-a65b-eb4a5670a43f">
      <Terms xmlns="http://schemas.microsoft.com/office/infopath/2007/PartnerControls"/>
    </lcf76f155ced4ddcb4097134ff3c332f>
    <TaxCatchAll xmlns="669b299f-d08a-46c2-839b-6434df30fb2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74A0C790FF7245AD0D3A61C0F55A36" ma:contentTypeVersion="13" ma:contentTypeDescription="Create a new document." ma:contentTypeScope="" ma:versionID="3ed1ef9762882ce7a9b7cddc51a6f3ae">
  <xsd:schema xmlns:xsd="http://www.w3.org/2001/XMLSchema" xmlns:xs="http://www.w3.org/2001/XMLSchema" xmlns:p="http://schemas.microsoft.com/office/2006/metadata/properties" xmlns:ns2="669b299f-d08a-46c2-839b-6434df30fb23" xmlns:ns3="ac6824c4-15e0-4bb4-a65b-eb4a5670a43f" targetNamespace="http://schemas.microsoft.com/office/2006/metadata/properties" ma:root="true" ma:fieldsID="fb8c61730c69bd9fdce061216f762401" ns2:_="" ns3:_="">
    <xsd:import namespace="669b299f-d08a-46c2-839b-6434df30fb23"/>
    <xsd:import namespace="ac6824c4-15e0-4bb4-a65b-eb4a5670a43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b299f-d08a-46c2-839b-6434df30fb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8be4a42-f171-49c8-8e93-cd49c1ea5efb}" ma:internalName="TaxCatchAll" ma:showField="CatchAllData" ma:web="669b299f-d08a-46c2-839b-6434df30fb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824c4-15e0-4bb4-a65b-eb4a5670a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2a6f823-243a-4378-9bbf-1a06abea6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5F49E5-AF95-41BE-B079-DAB6DF5DEF7B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ac6824c4-15e0-4bb4-a65b-eb4a5670a43f"/>
    <ds:schemaRef ds:uri="669b299f-d08a-46c2-839b-6434df30fb2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289EAE-2464-4B3A-BCCD-8D1E9BFF7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9b299f-d08a-46c2-839b-6434df30fb23"/>
    <ds:schemaRef ds:uri="ac6824c4-15e0-4bb4-a65b-eb4a5670a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C29040-0199-4747-BCA8-E575DFC7A7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31</vt:i4>
      </vt:variant>
      <vt:variant>
        <vt:lpstr>Pojmenované oblasti</vt:lpstr>
      </vt:variant>
      <vt:variant>
        <vt:i4>8</vt:i4>
      </vt:variant>
    </vt:vector>
  </HeadingPairs>
  <TitlesOfParts>
    <vt:vector size="39" baseType="lpstr">
      <vt:lpstr>1</vt:lpstr>
      <vt:lpstr>2</vt:lpstr>
      <vt:lpstr>2 KMZ</vt:lpstr>
      <vt:lpstr>2 bez KMZ</vt:lpstr>
      <vt:lpstr>3</vt:lpstr>
      <vt:lpstr>4-nepovinná</vt:lpstr>
      <vt:lpstr>5 </vt:lpstr>
      <vt:lpstr>5.a</vt:lpstr>
      <vt:lpstr>5b</vt:lpstr>
      <vt:lpstr>5.c</vt:lpstr>
      <vt:lpstr>5.d</vt:lpstr>
      <vt:lpstr>6</vt:lpstr>
      <vt:lpstr>7</vt:lpstr>
      <vt:lpstr>8</vt:lpstr>
      <vt:lpstr>9</vt:lpstr>
      <vt:lpstr>10</vt:lpstr>
      <vt:lpstr>11</vt:lpstr>
      <vt:lpstr>11.a</vt:lpstr>
      <vt:lpstr>11.b</vt:lpstr>
      <vt:lpstr>11.c</vt:lpstr>
      <vt:lpstr>11.d</vt:lpstr>
      <vt:lpstr>11.e</vt:lpstr>
      <vt:lpstr>11.f</vt:lpstr>
      <vt:lpstr>11.g</vt:lpstr>
      <vt:lpstr>12.a</vt:lpstr>
      <vt:lpstr>12.b</vt:lpstr>
      <vt:lpstr>12.c </vt:lpstr>
      <vt:lpstr>12.d</vt:lpstr>
      <vt:lpstr>12.e</vt:lpstr>
      <vt:lpstr>3.2.2 VŠ koleje</vt:lpstr>
      <vt:lpstr>graf</vt:lpstr>
      <vt:lpstr>'5 '!Názvy_tisku</vt:lpstr>
      <vt:lpstr>'11.b'!Oblast_tisku</vt:lpstr>
      <vt:lpstr>'2'!Oblast_tisku</vt:lpstr>
      <vt:lpstr>'2 bez KMZ'!Oblast_tisku</vt:lpstr>
      <vt:lpstr>'2 KMZ'!Oblast_tisku</vt:lpstr>
      <vt:lpstr>'3'!Oblast_tisku</vt:lpstr>
      <vt:lpstr>'6'!Oblast_tisku</vt:lpstr>
      <vt:lpstr>'8'!Oblast_tisku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machackova</dc:creator>
  <cp:keywords/>
  <dc:description/>
  <cp:lastModifiedBy>Lenka Macíková</cp:lastModifiedBy>
  <cp:revision/>
  <dcterms:created xsi:type="dcterms:W3CDTF">2010-10-08T09:48:15Z</dcterms:created>
  <dcterms:modified xsi:type="dcterms:W3CDTF">2024-05-20T14:04:34Z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0x010100BF74A0C790FF7245AD0D3A61C0F55A36</vt:lpwstr>
  </property>
  <property fmtid="{D5CDD505-2E9C-101B-9397-08002B2CF9AE}" pid="3" name="_activity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  <property fmtid="{D5CDD505-2E9C-101B-9397-08002B2CF9AE}" pid="6" name="MediaServiceImageTags">
    <vt:lpwstr/>
  </property>
</Properties>
</file>